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20" firstSheet="4" activeTab="10"/>
  </bookViews>
  <sheets>
    <sheet name="MergentFS_BKS" sheetId="5" state="hidden" r:id="rId1"/>
    <sheet name="Mergentratios_BKS" sheetId="6" state="hidden" r:id="rId2"/>
    <sheet name="Prices_BKS" sheetId="7" state="hidden" r:id="rId3"/>
    <sheet name="Trend Forecast" sheetId="1" r:id="rId4"/>
    <sheet name="Regression Results" sheetId="2" r:id="rId5"/>
    <sheet name="Scenario Analysis" sheetId="3" r:id="rId6"/>
    <sheet name="Scenario Summary " sheetId="4" r:id="rId7"/>
    <sheet name="ProForma_IS" sheetId="10" r:id="rId8"/>
    <sheet name="ProForma_BS" sheetId="9" r:id="rId9"/>
    <sheet name="Ratios" sheetId="8" r:id="rId10"/>
    <sheet name="Economic Profit Calculation" sheetId="11" r:id="rId11"/>
  </sheets>
  <definedNames>
    <definedName name="Direct_Costs" localSheetId="5">'Scenario Analysis'!$A$9</definedName>
    <definedName name="Gross_Profit" localSheetId="5">'Scenario Analysis'!$A$10</definedName>
    <definedName name="Sales" localSheetId="5">'Scenario Analysis'!$A$8</definedName>
  </definedNames>
  <calcPr calcId="152511"/>
</workbook>
</file>

<file path=xl/calcChain.xml><?xml version="1.0" encoding="utf-8"?>
<calcChain xmlns="http://schemas.openxmlformats.org/spreadsheetml/2006/main">
  <c r="G9" i="8" l="1"/>
  <c r="F25" i="9" l="1"/>
  <c r="E25" i="9" s="1"/>
  <c r="D25" i="9" s="1"/>
  <c r="C25" i="9" s="1"/>
  <c r="B25" i="9" s="1"/>
  <c r="F8" i="10"/>
  <c r="F12" i="10"/>
  <c r="F18" i="9" l="1"/>
  <c r="I21" i="9"/>
  <c r="H21" i="9"/>
  <c r="G21" i="9"/>
  <c r="I20" i="9"/>
  <c r="H20" i="9"/>
  <c r="H22" i="9" s="1"/>
  <c r="H29" i="9" s="1"/>
  <c r="G20" i="9"/>
  <c r="J20" i="9"/>
  <c r="J22" i="9" s="1"/>
  <c r="J29" i="9" s="1"/>
  <c r="J21" i="9"/>
  <c r="K20" i="9"/>
  <c r="K22" i="9" s="1"/>
  <c r="K21" i="9"/>
  <c r="K28" i="9"/>
  <c r="J28" i="9"/>
  <c r="I28" i="9"/>
  <c r="H28" i="9"/>
  <c r="G28" i="9"/>
  <c r="F24" i="9"/>
  <c r="E24" i="9" s="1"/>
  <c r="D24" i="9" s="1"/>
  <c r="C24" i="9" s="1"/>
  <c r="B24" i="9" s="1"/>
  <c r="E4" i="9"/>
  <c r="B4" i="9"/>
  <c r="D8" i="10"/>
  <c r="B8" i="10"/>
  <c r="E12" i="10"/>
  <c r="E8" i="10"/>
  <c r="B6" i="10"/>
  <c r="B5" i="10"/>
  <c r="B12" i="10" s="1"/>
  <c r="C5" i="10"/>
  <c r="C12" i="10" s="1"/>
  <c r="D5" i="10"/>
  <c r="D12" i="10" s="1"/>
  <c r="C4" i="10"/>
  <c r="D4" i="10" s="1"/>
  <c r="E4" i="10" s="1"/>
  <c r="C12" i="2"/>
  <c r="C11" i="2"/>
  <c r="C6" i="10" s="1"/>
  <c r="C10" i="2"/>
  <c r="D6" i="10" s="1"/>
  <c r="B11" i="1"/>
  <c r="B12" i="1"/>
  <c r="D7" i="10" l="1"/>
  <c r="C8" i="10"/>
  <c r="B7" i="10"/>
  <c r="C4" i="9"/>
  <c r="C7" i="10"/>
  <c r="D4" i="9"/>
  <c r="F21" i="9"/>
  <c r="E21" i="9" s="1"/>
  <c r="D21" i="9" s="1"/>
  <c r="C21" i="9" s="1"/>
  <c r="B21" i="9" s="1"/>
  <c r="K29" i="9"/>
  <c r="I22" i="9"/>
  <c r="I29" i="9" s="1"/>
  <c r="F20" i="9"/>
  <c r="E20" i="9" s="1"/>
  <c r="D20" i="9" s="1"/>
  <c r="C20" i="9" s="1"/>
  <c r="B20" i="9" s="1"/>
  <c r="G2" i="11"/>
  <c r="F2" i="11" s="1"/>
  <c r="E2" i="11" s="1"/>
  <c r="D2" i="11" s="1"/>
  <c r="C2" i="11" s="1"/>
  <c r="B2" i="11" s="1"/>
  <c r="J2" i="11"/>
  <c r="K2" i="11"/>
  <c r="H3" i="11"/>
  <c r="F4" i="10"/>
  <c r="E7" i="10"/>
  <c r="F7" i="10"/>
  <c r="G7" i="10"/>
  <c r="H7" i="10"/>
  <c r="H11" i="10" s="1"/>
  <c r="H13" i="10" s="1"/>
  <c r="H15" i="10" s="1"/>
  <c r="I7" i="10"/>
  <c r="J7" i="10"/>
  <c r="K7" i="10"/>
  <c r="G11" i="10"/>
  <c r="G4" i="11" s="1"/>
  <c r="I11" i="10"/>
  <c r="I4" i="11" s="1"/>
  <c r="J11" i="10"/>
  <c r="J4" i="11" s="1"/>
  <c r="K11" i="10"/>
  <c r="K4" i="11" s="1"/>
  <c r="I13" i="10"/>
  <c r="J13" i="10"/>
  <c r="J15" i="10" s="1"/>
  <c r="I15" i="10"/>
  <c r="F5" i="9"/>
  <c r="E5" i="9" s="1"/>
  <c r="D5" i="9" s="1"/>
  <c r="C5" i="9" s="1"/>
  <c r="B5" i="9" s="1"/>
  <c r="F6" i="9"/>
  <c r="E6" i="9" s="1"/>
  <c r="D6" i="9" s="1"/>
  <c r="C6" i="9" s="1"/>
  <c r="B6" i="9" s="1"/>
  <c r="F7" i="9"/>
  <c r="E7" i="9" s="1"/>
  <c r="D7" i="9" s="1"/>
  <c r="C7" i="9" s="1"/>
  <c r="B7" i="9" s="1"/>
  <c r="F8" i="9"/>
  <c r="E8" i="9" s="1"/>
  <c r="D8" i="9" s="1"/>
  <c r="C8" i="9" s="1"/>
  <c r="B8" i="9" s="1"/>
  <c r="G9" i="9"/>
  <c r="H9" i="9"/>
  <c r="I9" i="9"/>
  <c r="J9" i="9"/>
  <c r="K9" i="9"/>
  <c r="G12" i="9"/>
  <c r="F10" i="10" s="1"/>
  <c r="H12" i="9"/>
  <c r="H5" i="11" s="1"/>
  <c r="H7" i="11" s="1"/>
  <c r="I12" i="9"/>
  <c r="I5" i="11" s="1"/>
  <c r="I7" i="11" s="1"/>
  <c r="J12" i="9"/>
  <c r="J5" i="11" s="1"/>
  <c r="J7" i="11" s="1"/>
  <c r="K12" i="9"/>
  <c r="K5" i="11" s="1"/>
  <c r="K7" i="11" s="1"/>
  <c r="F16" i="9"/>
  <c r="F17" i="9"/>
  <c r="E17" i="9" s="1"/>
  <c r="D17" i="9" s="1"/>
  <c r="C17" i="9" s="1"/>
  <c r="B17" i="9" s="1"/>
  <c r="E18" i="9"/>
  <c r="D18" i="9" s="1"/>
  <c r="C18" i="9" s="1"/>
  <c r="B18" i="9" s="1"/>
  <c r="G19" i="9"/>
  <c r="H30" i="9"/>
  <c r="I30" i="9"/>
  <c r="J30" i="9"/>
  <c r="K30" i="9"/>
  <c r="B2" i="8"/>
  <c r="C2" i="8"/>
  <c r="D2" i="8"/>
  <c r="E2" i="8"/>
  <c r="F2" i="8"/>
  <c r="B4" i="8"/>
  <c r="C4" i="8"/>
  <c r="D4" i="8"/>
  <c r="E4" i="8"/>
  <c r="F4" i="8"/>
  <c r="H4" i="8"/>
  <c r="B5" i="8"/>
  <c r="C5" i="8"/>
  <c r="D5" i="8"/>
  <c r="E5" i="8"/>
  <c r="F5" i="8"/>
  <c r="H5" i="8"/>
  <c r="B7" i="8"/>
  <c r="C7" i="8"/>
  <c r="D7" i="8"/>
  <c r="E7" i="8"/>
  <c r="F7" i="8"/>
  <c r="H7" i="8"/>
  <c r="B8" i="8"/>
  <c r="C8" i="8"/>
  <c r="D8" i="8"/>
  <c r="E8" i="8"/>
  <c r="F8" i="8"/>
  <c r="H8" i="8"/>
  <c r="B9" i="8"/>
  <c r="C9" i="8"/>
  <c r="H9" i="8" s="1"/>
  <c r="D9" i="8"/>
  <c r="E9" i="8"/>
  <c r="F9" i="8"/>
  <c r="B10" i="8"/>
  <c r="H10" i="8" s="1"/>
  <c r="C10" i="8"/>
  <c r="D10" i="8"/>
  <c r="E10" i="8"/>
  <c r="F10" i="8"/>
  <c r="B11" i="8"/>
  <c r="C11" i="8"/>
  <c r="D11" i="8"/>
  <c r="E11" i="8"/>
  <c r="F11" i="8"/>
  <c r="B13" i="8"/>
  <c r="C13" i="8"/>
  <c r="D13" i="8"/>
  <c r="E13" i="8"/>
  <c r="F13" i="8"/>
  <c r="B14" i="8"/>
  <c r="C14" i="8"/>
  <c r="D14" i="8"/>
  <c r="E14" i="8"/>
  <c r="F14" i="8"/>
  <c r="B15" i="8"/>
  <c r="H15" i="8" s="1"/>
  <c r="C15" i="8"/>
  <c r="D15" i="8"/>
  <c r="E15" i="8"/>
  <c r="F15" i="8"/>
  <c r="G15" i="8"/>
  <c r="B16" i="8"/>
  <c r="C16" i="8"/>
  <c r="H16" i="8" s="1"/>
  <c r="D16" i="8"/>
  <c r="E16" i="8"/>
  <c r="F16" i="8"/>
  <c r="B17" i="8"/>
  <c r="C17" i="8"/>
  <c r="D17" i="8"/>
  <c r="E17" i="8"/>
  <c r="F17" i="8"/>
  <c r="G17" i="8"/>
  <c r="B19" i="8"/>
  <c r="C19" i="8"/>
  <c r="D19" i="8"/>
  <c r="E19" i="8"/>
  <c r="F19" i="8"/>
  <c r="B20" i="8"/>
  <c r="C20" i="8"/>
  <c r="D20" i="8"/>
  <c r="E20" i="8"/>
  <c r="F20" i="8"/>
  <c r="B22" i="8"/>
  <c r="C22" i="8"/>
  <c r="D22" i="8"/>
  <c r="E22" i="8"/>
  <c r="F22" i="8"/>
  <c r="H22" i="8"/>
  <c r="B23" i="8"/>
  <c r="C23" i="8"/>
  <c r="D23" i="8"/>
  <c r="E23" i="8"/>
  <c r="F23" i="8"/>
  <c r="H23" i="8"/>
  <c r="B24" i="8"/>
  <c r="C24" i="8"/>
  <c r="D24" i="8"/>
  <c r="E24" i="8"/>
  <c r="F24" i="8"/>
  <c r="G24" i="8"/>
  <c r="B25" i="8"/>
  <c r="H25" i="8" s="1"/>
  <c r="C25" i="8"/>
  <c r="D25" i="8"/>
  <c r="E25" i="8"/>
  <c r="F25" i="8"/>
  <c r="G25" i="8"/>
  <c r="B26" i="8"/>
  <c r="C26" i="8"/>
  <c r="H26" i="8" s="1"/>
  <c r="D26" i="8"/>
  <c r="E26" i="8"/>
  <c r="F26" i="8"/>
  <c r="G26" i="8"/>
  <c r="B27" i="8"/>
  <c r="H27" i="8" s="1"/>
  <c r="C27" i="8"/>
  <c r="D27" i="8"/>
  <c r="E27" i="8"/>
  <c r="F27" i="8"/>
  <c r="G27" i="8"/>
  <c r="C28" i="8"/>
  <c r="E28" i="8"/>
  <c r="G28" i="8"/>
  <c r="B30" i="8"/>
  <c r="B31" i="8" s="1"/>
  <c r="C30" i="8"/>
  <c r="C31" i="8" s="1"/>
  <c r="D30" i="8"/>
  <c r="D31" i="8" s="1"/>
  <c r="E30" i="8"/>
  <c r="F30" i="8"/>
  <c r="F31" i="8" s="1"/>
  <c r="E31" i="8"/>
  <c r="H59" i="5"/>
  <c r="H63" i="5"/>
  <c r="H64" i="5" s="1"/>
  <c r="H14" i="8" l="1"/>
  <c r="D28" i="8"/>
  <c r="F28" i="8"/>
  <c r="H11" i="8"/>
  <c r="K13" i="10"/>
  <c r="K15" i="10" s="1"/>
  <c r="G13" i="10"/>
  <c r="G15" i="10" s="1"/>
  <c r="G4" i="10"/>
  <c r="H4" i="10" s="1"/>
  <c r="I4" i="10" s="1"/>
  <c r="J4" i="10" s="1"/>
  <c r="K4" i="10" s="1"/>
  <c r="F4" i="9"/>
  <c r="G4" i="9" s="1"/>
  <c r="H4" i="9" s="1"/>
  <c r="I4" i="9" s="1"/>
  <c r="J4" i="9" s="1"/>
  <c r="K4" i="9" s="1"/>
  <c r="H19" i="8"/>
  <c r="H31" i="8"/>
  <c r="H24" i="8"/>
  <c r="H17" i="8"/>
  <c r="H13" i="8"/>
  <c r="G22" i="9"/>
  <c r="G29" i="9" s="1"/>
  <c r="E16" i="9"/>
  <c r="D16" i="9" s="1"/>
  <c r="D19" i="9" s="1"/>
  <c r="D22" i="9" s="1"/>
  <c r="F19" i="9"/>
  <c r="G14" i="9"/>
  <c r="C9" i="9"/>
  <c r="D9" i="9"/>
  <c r="B9" i="9"/>
  <c r="F22" i="9"/>
  <c r="F9" i="9"/>
  <c r="H4" i="11"/>
  <c r="H8" i="11" s="1"/>
  <c r="K8" i="11"/>
  <c r="I8" i="11"/>
  <c r="E9" i="9"/>
  <c r="J8" i="11"/>
  <c r="B28" i="8"/>
  <c r="H28" i="8" s="1"/>
  <c r="D5" i="3"/>
  <c r="B4" i="3"/>
  <c r="E19" i="9" l="1"/>
  <c r="E22" i="9" s="1"/>
  <c r="C16" i="9"/>
  <c r="C19" i="9" s="1"/>
  <c r="C22" i="9" s="1"/>
  <c r="G5" i="11"/>
  <c r="G7" i="11" s="1"/>
  <c r="G8" i="11" s="1"/>
  <c r="G30" i="9"/>
  <c r="C5" i="3"/>
  <c r="B16" i="9" l="1"/>
  <c r="B19" i="9" s="1"/>
  <c r="B22" i="9" s="1"/>
  <c r="C9" i="2"/>
  <c r="C8" i="2"/>
  <c r="B10" i="1" l="1"/>
  <c r="B9" i="1"/>
  <c r="B8" i="1"/>
  <c r="B3" i="3" l="1"/>
  <c r="B5" i="3" s="1"/>
  <c r="F11" i="9" l="1"/>
  <c r="F12" i="9" s="1"/>
  <c r="F11" i="10"/>
  <c r="F13" i="10" s="1"/>
  <c r="F14" i="10" s="1"/>
  <c r="E10" i="10" l="1"/>
  <c r="E11" i="10" s="1"/>
  <c r="E13" i="10" s="1"/>
  <c r="E14" i="10" s="1"/>
  <c r="F15" i="10"/>
  <c r="F4" i="11"/>
  <c r="F14" i="9"/>
  <c r="F5" i="11" s="1"/>
  <c r="F7" i="11" s="1"/>
  <c r="E11" i="9" l="1"/>
  <c r="E12" i="9" s="1"/>
  <c r="D10" i="10" s="1"/>
  <c r="D11" i="10" s="1"/>
  <c r="E4" i="11"/>
  <c r="F27" i="9"/>
  <c r="F28" i="9" s="1"/>
  <c r="E15" i="10"/>
  <c r="F8" i="11"/>
  <c r="F29" i="9" l="1"/>
  <c r="F31" i="9" s="1"/>
  <c r="E14" i="9"/>
  <c r="E5" i="11" s="1"/>
  <c r="E7" i="11" s="1"/>
  <c r="E8" i="11" s="1"/>
  <c r="E27" i="9"/>
  <c r="D13" i="10"/>
  <c r="D4" i="11"/>
  <c r="D11" i="9"/>
  <c r="D12" i="9" s="1"/>
  <c r="C10" i="10" s="1"/>
  <c r="B10" i="10" s="1"/>
  <c r="E28" i="9"/>
  <c r="F30" i="9" l="1"/>
  <c r="F32" i="9" s="1"/>
  <c r="E30" i="9"/>
  <c r="E32" i="9" s="1"/>
  <c r="E29" i="9"/>
  <c r="E31" i="9" s="1"/>
  <c r="D14" i="10"/>
  <c r="D15" i="10" s="1"/>
  <c r="D27" i="9" s="1"/>
  <c r="D28" i="9" s="1"/>
  <c r="B11" i="10"/>
  <c r="C11" i="10"/>
  <c r="D14" i="9"/>
  <c r="D5" i="11" s="1"/>
  <c r="D7" i="11" s="1"/>
  <c r="D8" i="11" s="1"/>
  <c r="C11" i="9"/>
  <c r="D29" i="9" l="1"/>
  <c r="D30" i="9" s="1"/>
  <c r="B13" i="10"/>
  <c r="B4" i="11"/>
  <c r="C13" i="10"/>
  <c r="C4" i="11"/>
  <c r="B11" i="9"/>
  <c r="B12" i="9" s="1"/>
  <c r="B14" i="9" s="1"/>
  <c r="B5" i="11" s="1"/>
  <c r="B7" i="11" s="1"/>
  <c r="C12" i="9"/>
  <c r="C14" i="9" s="1"/>
  <c r="D31" i="9" l="1"/>
  <c r="C14" i="10"/>
  <c r="C15" i="10" s="1"/>
  <c r="C27" i="9" s="1"/>
  <c r="B14" i="10"/>
  <c r="B15" i="10" s="1"/>
  <c r="B8" i="11"/>
  <c r="C5" i="11"/>
  <c r="C7" i="11" s="1"/>
  <c r="C8" i="11" s="1"/>
  <c r="C28" i="9" l="1"/>
  <c r="B27" i="9"/>
  <c r="B28" i="9" s="1"/>
  <c r="C29" i="9" l="1"/>
  <c r="C31" i="9" s="1"/>
  <c r="B29" i="9"/>
  <c r="B31" i="9" s="1"/>
  <c r="C30" i="9" l="1"/>
  <c r="B30" i="9"/>
</calcChain>
</file>

<file path=xl/sharedStrings.xml><?xml version="1.0" encoding="utf-8"?>
<sst xmlns="http://schemas.openxmlformats.org/spreadsheetml/2006/main" count="684" uniqueCount="318">
  <si>
    <t>Year</t>
  </si>
  <si>
    <t>Sales</t>
  </si>
  <si>
    <t>Direct Costs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</si>
  <si>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</si>
  <si>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</si>
  <si>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</si>
  <si>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</si>
  <si>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</si>
  <si>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</si>
  <si>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</si>
  <si>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</si>
  <si>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</si>
  <si>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</si>
  <si>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</si>
  <si>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</si>
  <si>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</si>
  <si>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</si>
  <si>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</si>
  <si>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</si>
  <si>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</si>
  <si>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</si>
  <si>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</si>
  <si>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</si>
  <si>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</si>
  <si>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</si>
  <si>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 xml:space="preserve">Barnes &amp; Noble Inc   </t>
  </si>
  <si>
    <t xml:space="preserve">Barnes &amp; Noble Inc  </t>
  </si>
  <si>
    <t>Gross Profit</t>
  </si>
  <si>
    <t>2014*</t>
  </si>
  <si>
    <t xml:space="preserve">Sales </t>
  </si>
  <si>
    <t>Best Case</t>
  </si>
  <si>
    <t>Expected Case</t>
  </si>
  <si>
    <t>Worst Case</t>
  </si>
  <si>
    <t>Scenario Summary</t>
  </si>
  <si>
    <t>Changing Cells:</t>
  </si>
  <si>
    <t>Current Values:</t>
  </si>
  <si>
    <t>Result Cells:</t>
  </si>
  <si>
    <t>Notes:  Current Values column represents values of changing cells at</t>
  </si>
  <si>
    <t>time Scenario Summary Report was created.  Changing cells for each</t>
  </si>
  <si>
    <t>scenario are highlighted in gray.</t>
  </si>
  <si>
    <t xml:space="preserve">Sales Revenue </t>
  </si>
  <si>
    <t>Net Income to Common %TR</t>
  </si>
  <si>
    <t>Preference Dividends &amp; Similar %TR</t>
  </si>
  <si>
    <t>Net Income %TR</t>
  </si>
  <si>
    <t>Accounting Changes %TR</t>
  </si>
  <si>
    <t>Extraordinary Items %TR</t>
  </si>
  <si>
    <t>-</t>
  </si>
  <si>
    <t>Discontinued Operations %TR</t>
  </si>
  <si>
    <t>Minority Interests %TR</t>
  </si>
  <si>
    <t>Earnings After Tax %TR</t>
  </si>
  <si>
    <t>Taxation %TR</t>
  </si>
  <si>
    <t>Earnings Before Tax %TR</t>
  </si>
  <si>
    <t>Total Non-Operating Income %TR</t>
  </si>
  <si>
    <t>Other Non-Operating Income %TR</t>
  </si>
  <si>
    <t>Interest Income %TR</t>
  </si>
  <si>
    <t>Operating Income %TR</t>
  </si>
  <si>
    <t>Total Indirect Operating Costs %TR</t>
  </si>
  <si>
    <t>Other Operating Expense %TR</t>
  </si>
  <si>
    <t>Depreciation &amp; Amortization %TR</t>
  </si>
  <si>
    <t>Selling General &amp; Admin %TR</t>
  </si>
  <si>
    <t>Gross Profit %TR</t>
  </si>
  <si>
    <t>Direct Costs %TR</t>
  </si>
  <si>
    <t>Total Revenue (1--% TR)</t>
  </si>
  <si>
    <t>Sales Revenue %TR</t>
  </si>
  <si>
    <t>Thousands</t>
  </si>
  <si>
    <t>Scale</t>
  </si>
  <si>
    <t>Yes</t>
  </si>
  <si>
    <t>Consolidated</t>
  </si>
  <si>
    <t>Not Qualified</t>
  </si>
  <si>
    <t>Audit Status</t>
  </si>
  <si>
    <t>USD</t>
  </si>
  <si>
    <t>Currency</t>
  </si>
  <si>
    <t>01/31/2009</t>
  </si>
  <si>
    <t>05/02/2009</t>
  </si>
  <si>
    <t>05/01/2010</t>
  </si>
  <si>
    <t>04/30/2011</t>
  </si>
  <si>
    <t>04/28/2012</t>
  </si>
  <si>
    <t>04/27/2013</t>
  </si>
  <si>
    <t>Report Date</t>
  </si>
  <si>
    <t xml:space="preserve">Standardized Annual CS Income Statement </t>
  </si>
  <si>
    <t>Total Liabilities &amp; Equity %TA</t>
  </si>
  <si>
    <t>Total Equity %TA</t>
  </si>
  <si>
    <t>Other Equity %TA</t>
  </si>
  <si>
    <t>Accum Other Comprehens Income %TA</t>
  </si>
  <si>
    <t>Retained Earnings %TA</t>
  </si>
  <si>
    <t>Additional Paid-In Capital %TA</t>
  </si>
  <si>
    <t>Common Share Capital %TA</t>
  </si>
  <si>
    <t>Total Liabilities %TA</t>
  </si>
  <si>
    <t>Other Liabilities %TA</t>
  </si>
  <si>
    <t>Minority Interests %TA</t>
  </si>
  <si>
    <t>Deferred LT Liabilities %TA</t>
  </si>
  <si>
    <t>Discontinued Ops (LT Liab) %TA</t>
  </si>
  <si>
    <t>LT Debt &amp; Lease %TA</t>
  </si>
  <si>
    <t>Total Current Liabilities %TA</t>
  </si>
  <si>
    <t>Other Current Liabilities %TA</t>
  </si>
  <si>
    <t>Discontinued Ops (ST Liab) %TA</t>
  </si>
  <si>
    <t>Accrued Expenses %TA</t>
  </si>
  <si>
    <t>Accounts Payable %TA</t>
  </si>
  <si>
    <t>Accounts Payable &amp; Accrued Exps %TA</t>
  </si>
  <si>
    <t>Total Assets as 1--%</t>
  </si>
  <si>
    <t>Other Assets %TA</t>
  </si>
  <si>
    <t>Discontinued Ops (LT Asset) %TA</t>
  </si>
  <si>
    <t>Deferred LT Assets %TA</t>
  </si>
  <si>
    <t>Intangible Assets %TA</t>
  </si>
  <si>
    <t>Net Property Plant &amp; Equip %TA</t>
  </si>
  <si>
    <t>Accumulated Depreciation %TA</t>
  </si>
  <si>
    <t>Gross Property Plant &amp; Equip %TA</t>
  </si>
  <si>
    <t>Total Current Assets %TA</t>
  </si>
  <si>
    <t>Other Current Assets %TA</t>
  </si>
  <si>
    <t>Discontinued Ops (ST Asset) %TA</t>
  </si>
  <si>
    <t>Inventories %TA</t>
  </si>
  <si>
    <t>Related Parties ST%TA</t>
  </si>
  <si>
    <t>Receivables (ST) %TA</t>
  </si>
  <si>
    <t>Cash &amp; Equivs &amp; ST Investments %TA</t>
  </si>
  <si>
    <t>Cash &amp; Equivalents %TA</t>
  </si>
  <si>
    <t xml:space="preserve">Standardized Annual CS Balance Sheet </t>
  </si>
  <si>
    <t>Net Purch of Pty Plant &amp; Equip</t>
  </si>
  <si>
    <t>Depn &amp; Amortn (CF)</t>
  </si>
  <si>
    <t>Closing Cash</t>
  </si>
  <si>
    <t>Opening Cash</t>
  </si>
  <si>
    <t>Change in Cash</t>
  </si>
  <si>
    <t>Cash from Discontinued Ops</t>
  </si>
  <si>
    <t>Cash Flow from Financing</t>
  </si>
  <si>
    <t>Other Financing Cash Flows</t>
  </si>
  <si>
    <t>Payment of Dividends</t>
  </si>
  <si>
    <t>Change in Equity</t>
  </si>
  <si>
    <t>Change in LT Debt</t>
  </si>
  <si>
    <t>Change in ST Debt</t>
  </si>
  <si>
    <t>Cash Flow from Investing</t>
  </si>
  <si>
    <t>Other Investing Cash Flows</t>
  </si>
  <si>
    <t>Change in Business Activities</t>
  </si>
  <si>
    <t>Proceeds from Pty Plant &amp; Equip</t>
  </si>
  <si>
    <t>Purchase of Pty Plant &amp; Equip</t>
  </si>
  <si>
    <t>Cash Flow from Operations</t>
  </si>
  <si>
    <t>Change in Working Capital</t>
  </si>
  <si>
    <t>Adjustments from Inc to Cash</t>
  </si>
  <si>
    <t>Net Income</t>
  </si>
  <si>
    <t xml:space="preserve">Standardized Annual Cash Flows </t>
  </si>
  <si>
    <t>Retained Earnings at End</t>
  </si>
  <si>
    <t>Retained Earnings at Start</t>
  </si>
  <si>
    <t xml:space="preserve">Standardized Annual Retained Earnings </t>
  </si>
  <si>
    <t>Shares Outstanding</t>
  </si>
  <si>
    <t>EPS Continuing Diluted</t>
  </si>
  <si>
    <t>EPS Net Diluted</t>
  </si>
  <si>
    <t>Average Shares Diluted</t>
  </si>
  <si>
    <t>EPS Continuing Basic</t>
  </si>
  <si>
    <t>EPS Net Basic</t>
  </si>
  <si>
    <t>Average Shares Basic</t>
  </si>
  <si>
    <t>Net Income to Common</t>
  </si>
  <si>
    <t>Preference Dividends &amp; Similar</t>
  </si>
  <si>
    <t>Accounting Changes</t>
  </si>
  <si>
    <t>Extraordinary Items</t>
  </si>
  <si>
    <t>Discontinued Operations</t>
  </si>
  <si>
    <t>Minority Interests</t>
  </si>
  <si>
    <t>Earnings After Tax</t>
  </si>
  <si>
    <t>Taxation</t>
  </si>
  <si>
    <t>Earnings Before Tax</t>
  </si>
  <si>
    <t>Total Non-Operating Income</t>
  </si>
  <si>
    <t>Other Non-Operating Income</t>
  </si>
  <si>
    <t>Interest Income (Expense)</t>
  </si>
  <si>
    <t>Operating Income</t>
  </si>
  <si>
    <t>Total Indirect Operating Costs</t>
  </si>
  <si>
    <t>Other Operating Expense</t>
  </si>
  <si>
    <t>Depreciation &amp; Amortization</t>
  </si>
  <si>
    <t>Selling General &amp; Admin</t>
  </si>
  <si>
    <t>Total Revenue</t>
  </si>
  <si>
    <t>Sales Revenue</t>
  </si>
  <si>
    <t xml:space="preserve">Standardized Annual Income Statement </t>
  </si>
  <si>
    <t>Total Liabilities &amp; Equity</t>
  </si>
  <si>
    <t>Total Equity</t>
  </si>
  <si>
    <t>Other Equity</t>
  </si>
  <si>
    <t>For Curr Trans (BS)</t>
  </si>
  <si>
    <t>Treasury Stock</t>
  </si>
  <si>
    <t>Accum Other Comprehensive Income</t>
  </si>
  <si>
    <t>Retained Earnings</t>
  </si>
  <si>
    <t>Additional Paid-In Capital</t>
  </si>
  <si>
    <t>Common Share Capital</t>
  </si>
  <si>
    <t>Total Liabilities</t>
  </si>
  <si>
    <t>Other Liabilities</t>
  </si>
  <si>
    <t>Deferred LT Liabilities</t>
  </si>
  <si>
    <t>Discontinued Ops (LT Liab)</t>
  </si>
  <si>
    <t>LT Debt &amp; Leases</t>
  </si>
  <si>
    <t>Total Current Liabilities</t>
  </si>
  <si>
    <t>Other Current Liabilities</t>
  </si>
  <si>
    <t>Discontinued Ops (ST Liab)</t>
  </si>
  <si>
    <t>Accrued Expenses</t>
  </si>
  <si>
    <t>Accounts Payable</t>
  </si>
  <si>
    <t>Accounts Payable &amp; Accrued Exps</t>
  </si>
  <si>
    <t>Total Assets</t>
  </si>
  <si>
    <t>Other Assets</t>
  </si>
  <si>
    <t>Discontinued Ops (LT Asset)</t>
  </si>
  <si>
    <t>Deferred LT Assets</t>
  </si>
  <si>
    <t>Intangible Assets</t>
  </si>
  <si>
    <t>Net Property Plant &amp; Equip</t>
  </si>
  <si>
    <t>Accumulated Depreciation</t>
  </si>
  <si>
    <t>Gross Property Plant &amp; Equip</t>
  </si>
  <si>
    <t>Total Current Assets</t>
  </si>
  <si>
    <t>Other Current Assets</t>
  </si>
  <si>
    <t>Discontinued Ops (ST Asset)</t>
  </si>
  <si>
    <t>Inventories</t>
  </si>
  <si>
    <t>Related Parties (ST Asset)</t>
  </si>
  <si>
    <t>Receivables (ST)</t>
  </si>
  <si>
    <t>Cash &amp; Equivs &amp; ST Investments</t>
  </si>
  <si>
    <t>Cash &amp; Equivalents</t>
  </si>
  <si>
    <t xml:space="preserve">Standardized Annual Balance Sheet </t>
  </si>
  <si>
    <t xml:space="preserve">Exchange rate used is that of the Year End reported date </t>
  </si>
  <si>
    <t>Barnes &amp; Noble Inc   (NYS: BKS)</t>
  </si>
  <si>
    <t>Book Value per Share</t>
  </si>
  <si>
    <t>Cash Flow per Share</t>
  </si>
  <si>
    <t>Per Share</t>
  </si>
  <si>
    <t>Cash &amp; Equivalents Turnover</t>
  </si>
  <si>
    <t>Property Plant &amp; Equip Turnover</t>
  </si>
  <si>
    <t>Accrued Expenses Turnover</t>
  </si>
  <si>
    <t>Accounts Payable Turnover</t>
  </si>
  <si>
    <t>Inventory Turnover</t>
  </si>
  <si>
    <t>Receivables Turnover</t>
  </si>
  <si>
    <t>Total Asset Turnover</t>
  </si>
  <si>
    <t>Asset Management</t>
  </si>
  <si>
    <t>Interest Coverage</t>
  </si>
  <si>
    <t>Total Debt to Equity</t>
  </si>
  <si>
    <t>LT Debt to Equity</t>
  </si>
  <si>
    <t>Debt Management</t>
  </si>
  <si>
    <t>Net Current Assets % TA</t>
  </si>
  <si>
    <t>Current Ratio</t>
  </si>
  <si>
    <t>Quick Ratio</t>
  </si>
  <si>
    <t>Liquidity Ratios</t>
  </si>
  <si>
    <t>Revenue per Employee</t>
  </si>
  <si>
    <t>EBT&lt;0</t>
  </si>
  <si>
    <t>Calculated Tax Rate %</t>
  </si>
  <si>
    <t>EBITDA Margin %</t>
  </si>
  <si>
    <t>ROI % (Operating)</t>
  </si>
  <si>
    <t>ROE % (Net)</t>
  </si>
  <si>
    <t>ROA % (Net)</t>
  </si>
  <si>
    <t>Profitability Ratios</t>
  </si>
  <si>
    <t>Adj Close</t>
  </si>
  <si>
    <t>Volume</t>
  </si>
  <si>
    <t>Close</t>
  </si>
  <si>
    <t>Low</t>
  </si>
  <si>
    <t>High</t>
  </si>
  <si>
    <t>Open</t>
  </si>
  <si>
    <t>Date</t>
  </si>
  <si>
    <t>Z-score</t>
  </si>
  <si>
    <t>Market Value of Equity</t>
  </si>
  <si>
    <t>Financial Distress Prediction</t>
  </si>
  <si>
    <t>Du Pont ROE</t>
  </si>
  <si>
    <t>Return on Common Equity</t>
  </si>
  <si>
    <t>Return on Equity</t>
  </si>
  <si>
    <t>Return on Total Assets</t>
  </si>
  <si>
    <t>Net Profit Margin</t>
  </si>
  <si>
    <t>Operating Profit Margin</t>
  </si>
  <si>
    <t>Gross Profit Margin</t>
  </si>
  <si>
    <t>Cash Coverage Ratio</t>
  </si>
  <si>
    <t>Times Interest Earned</t>
  </si>
  <si>
    <t>Coverage Ratios</t>
  </si>
  <si>
    <t>LTD to Equity</t>
  </si>
  <si>
    <t>Debt to Equity</t>
  </si>
  <si>
    <t>LTD to Total Capitalization</t>
  </si>
  <si>
    <t>Long-term Debt Ratio</t>
  </si>
  <si>
    <t>Total Debt Ratio</t>
  </si>
  <si>
    <t>Leverage Ratios</t>
  </si>
  <si>
    <t>Fixed Assets Turnover</t>
  </si>
  <si>
    <t>Average Collection Period</t>
  </si>
  <si>
    <t>A/R Turnover</t>
  </si>
  <si>
    <t>Efficiency Ratios</t>
  </si>
  <si>
    <t>Expert Analysis</t>
  </si>
  <si>
    <t>Industry 2013</t>
  </si>
  <si>
    <t>Ratio</t>
  </si>
  <si>
    <t>Barnes &amp; Noble, Inc. Financial Ratios (2009~2013)</t>
  </si>
  <si>
    <t>Assuming Cash Increase of 3.5% Annually</t>
  </si>
  <si>
    <t>*Forecast Estimates</t>
  </si>
  <si>
    <t>Total Liabilities and Owner's Equity</t>
  </si>
  <si>
    <t>Total Shareholder's Equity</t>
  </si>
  <si>
    <t xml:space="preserve">        Retained Earnings</t>
  </si>
  <si>
    <t xml:space="preserve">        Common Stock</t>
  </si>
  <si>
    <t xml:space="preserve">        Long-term Debt</t>
  </si>
  <si>
    <t xml:space="preserve">        Other Current Liabilities</t>
  </si>
  <si>
    <t xml:space="preserve">        Accrued Expense</t>
  </si>
  <si>
    <t xml:space="preserve">        Accounts Payable</t>
  </si>
  <si>
    <t>Liabilities and Owner's Equity</t>
  </si>
  <si>
    <t>Net Property and Plant</t>
  </si>
  <si>
    <t xml:space="preserve">        Accumulated Depreciation</t>
  </si>
  <si>
    <t xml:space="preserve">        Plant &amp; Equipment</t>
  </si>
  <si>
    <t>Other Current assets</t>
  </si>
  <si>
    <t xml:space="preserve">        Inventory</t>
  </si>
  <si>
    <t xml:space="preserve">        Accounts Receivable</t>
  </si>
  <si>
    <t xml:space="preserve">        Cash and Equivalents</t>
  </si>
  <si>
    <t>Assets</t>
  </si>
  <si>
    <t>Interest Expense (Average for Past Five Years)</t>
  </si>
  <si>
    <t>Depreciation Expense (Average for Past Five Years)</t>
  </si>
  <si>
    <t>Fixed Expense ( Average for Past Five Years)</t>
  </si>
  <si>
    <t>SG&amp;A (Average for Past Five Years)</t>
  </si>
  <si>
    <t>Tax Rate:( Average for Past Five Years)</t>
  </si>
  <si>
    <t>Notes:</t>
  </si>
  <si>
    <t>Taxes</t>
  </si>
  <si>
    <t>Earnings Before Taxes</t>
  </si>
  <si>
    <t>Interest Expense</t>
  </si>
  <si>
    <t>EBIT</t>
  </si>
  <si>
    <t>Depreciation Expense</t>
  </si>
  <si>
    <t>Fixed Expenses</t>
  </si>
  <si>
    <t>Selling and G&amp;A Expenses</t>
  </si>
  <si>
    <t>Cost of Goods Sold</t>
  </si>
  <si>
    <t>Assumming After Tax Cost of Capital to be 11.50%</t>
  </si>
  <si>
    <t>Economic Profit</t>
  </si>
  <si>
    <t>Dollar Cost of Capital</t>
  </si>
  <si>
    <t>After-tax Cost of Capital</t>
  </si>
  <si>
    <t>Total Operating Capital</t>
  </si>
  <si>
    <t>NOPAT</t>
  </si>
  <si>
    <t>Tax rate</t>
  </si>
  <si>
    <t xml:space="preserve">        Additional Paid in Capital</t>
  </si>
  <si>
    <t xml:space="preserve">        Treasury Stock</t>
  </si>
  <si>
    <t xml:space="preserve">        Accumulated Other Comprehensive Income</t>
  </si>
  <si>
    <t xml:space="preserve">       Other Long-term Liabilities</t>
  </si>
  <si>
    <t>Barnes and Noble</t>
  </si>
  <si>
    <t>Pro Forma Balance Sheet</t>
  </si>
  <si>
    <t>(Amount in thousands)</t>
  </si>
  <si>
    <t>Discretionary Financing Needed</t>
  </si>
  <si>
    <t>Pro Forma Income Statement</t>
  </si>
  <si>
    <t>Created by TVASCO on 12/1/2013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</si>
</sst>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000_);_(* \(#,##0.0000\);_(* &quot;-&quot;??_);_(@_)"/>
    <numFmt numFmtId="167" formatCode="_(* #,##0_);_(* \(#,##0\);_(* &quot;-&quot;????_);_(@_)"/>
    <numFmt numFmtId="168" formatCode="0.00\ \x"/>
    <numFmt numFmtId="169" formatCode="0.00000000000000%"/>
    <numFmt numFmtId="170" formatCode="0.00&quot; days&quot;"/>
    <numFmt numFmtId="171" formatCode="0.0000%"/>
    <numFmt numFmtId="172" formatCode="0\F"/>
    <numFmt numFmtId="173" formatCode="_(* #,##0.000_);_(* \(#,##0.000\);_(* &quot;-&quot;??_);_(@_)"/>
    <numFmt numFmtId="174" formatCode="_(* #,##0.00000000_);_(* \(#,##0.00000000\);_(* &quot;-&quot;??_);_(@_)"/>
    <numFmt numFmtId="175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MS Sans Serif"/>
      <family val="2"/>
    </font>
    <font>
      <i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Fill="0"/>
    <xf numFmtId="0" fontId="13" fillId="0" borderId="0" applyFill="0"/>
    <xf numFmtId="0" fontId="1" fillId="0" borderId="0"/>
    <xf numFmtId="0" fontId="16" fillId="0" borderId="0"/>
    <xf numFmtId="0" fontId="1" fillId="7" borderId="10" applyNumberFormat="0" applyFont="0" applyAlignment="0" applyProtection="0"/>
    <xf numFmtId="0" fontId="17" fillId="8" borderId="2">
      <alignment horizontal="center" vertical="justify"/>
    </xf>
    <xf numFmtId="0" fontId="17" fillId="8" borderId="2">
      <alignment horizontal="center" vertical="justify"/>
    </xf>
    <xf numFmtId="0" fontId="16" fillId="0" borderId="0"/>
    <xf numFmtId="9" fontId="13" fillId="0" borderId="0" applyFont="0" applyFill="0" applyBorder="0" applyAlignment="0" applyProtection="0"/>
    <xf numFmtId="0" fontId="21" fillId="0" borderId="0"/>
    <xf numFmtId="40" fontId="25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2" xfId="1" applyNumberFormat="1" applyFont="1" applyBorder="1" applyAlignment="1"/>
    <xf numFmtId="164" fontId="4" fillId="0" borderId="3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5" xfId="0" applyFill="1" applyBorder="1" applyAlignment="1"/>
    <xf numFmtId="0" fontId="7" fillId="2" borderId="7" xfId="0" applyFont="1" applyFill="1" applyBorder="1" applyAlignment="1">
      <alignment horizontal="centerContinuous"/>
    </xf>
    <xf numFmtId="0" fontId="6" fillId="2" borderId="7" xfId="0" applyFont="1" applyFill="1" applyBorder="1" applyAlignment="1">
      <alignment horizontal="centerContinuous"/>
    </xf>
    <xf numFmtId="0" fontId="7" fillId="2" borderId="7" xfId="0" applyFont="1" applyFill="1" applyBorder="1" applyAlignment="1">
      <alignment horizontal="center"/>
    </xf>
    <xf numFmtId="165" fontId="0" fillId="0" borderId="0" xfId="0" applyNumberFormat="1" applyFill="1" applyBorder="1" applyAlignment="1"/>
    <xf numFmtId="166" fontId="0" fillId="0" borderId="0" xfId="1" applyNumberFormat="1" applyFont="1" applyFill="1" applyBorder="1" applyAlignment="1"/>
    <xf numFmtId="165" fontId="0" fillId="0" borderId="5" xfId="0" applyNumberFormat="1" applyFill="1" applyBorder="1" applyAlignment="1"/>
    <xf numFmtId="2" fontId="0" fillId="0" borderId="0" xfId="0" applyNumberFormat="1" applyFill="1" applyBorder="1" applyAlignment="1"/>
    <xf numFmtId="2" fontId="0" fillId="0" borderId="0" xfId="1" applyNumberFormat="1" applyFont="1" applyFill="1" applyBorder="1" applyAlignment="1"/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3" xfId="1" applyNumberFormat="1" applyFont="1" applyBorder="1"/>
    <xf numFmtId="164" fontId="4" fillId="0" borderId="1" xfId="1" applyNumberFormat="1" applyFont="1" applyBorder="1"/>
    <xf numFmtId="164" fontId="4" fillId="0" borderId="3" xfId="0" applyNumberFormat="1" applyFont="1" applyBorder="1"/>
    <xf numFmtId="167" fontId="4" fillId="0" borderId="2" xfId="0" applyNumberFormat="1" applyFont="1" applyBorder="1"/>
    <xf numFmtId="0" fontId="4" fillId="0" borderId="2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0" fontId="0" fillId="0" borderId="5" xfId="0" applyBorder="1"/>
    <xf numFmtId="164" fontId="4" fillId="0" borderId="0" xfId="1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164" fontId="0" fillId="0" borderId="0" xfId="1" applyNumberFormat="1" applyFont="1"/>
    <xf numFmtId="0" fontId="0" fillId="2" borderId="2" xfId="0" applyFill="1" applyBorder="1"/>
    <xf numFmtId="0" fontId="2" fillId="2" borderId="2" xfId="0" applyFont="1" applyFill="1" applyBorder="1"/>
    <xf numFmtId="10" fontId="4" fillId="0" borderId="2" xfId="2" applyNumberFormat="1" applyFont="1" applyFill="1" applyBorder="1" applyAlignment="1">
      <alignment horizontal="center"/>
    </xf>
    <xf numFmtId="10" fontId="0" fillId="0" borderId="2" xfId="2" applyNumberFormat="1" applyFont="1" applyBorder="1" applyAlignment="1">
      <alignment horizontal="center"/>
    </xf>
    <xf numFmtId="0" fontId="0" fillId="0" borderId="0" xfId="0" applyBorder="1"/>
    <xf numFmtId="164" fontId="4" fillId="0" borderId="8" xfId="1" applyNumberFormat="1" applyFont="1" applyFill="1" applyBorder="1" applyAlignment="1">
      <alignment horizontal="left"/>
    </xf>
    <xf numFmtId="164" fontId="4" fillId="0" borderId="8" xfId="1" applyNumberFormat="1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9" fillId="4" borderId="9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0" fontId="0" fillId="2" borderId="5" xfId="0" applyFill="1" applyBorder="1"/>
    <xf numFmtId="0" fontId="10" fillId="3" borderId="4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right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vertical="top" wrapText="1"/>
    </xf>
    <xf numFmtId="0" fontId="0" fillId="0" borderId="6" xfId="0" applyFont="1" applyFill="1" applyBorder="1" applyAlignment="1"/>
    <xf numFmtId="0" fontId="2" fillId="6" borderId="9" xfId="0" applyFont="1" applyFill="1" applyBorder="1" applyAlignment="1">
      <alignment horizontal="left"/>
    </xf>
    <xf numFmtId="10" fontId="0" fillId="0" borderId="0" xfId="0" applyNumberFormat="1" applyFont="1" applyFill="1" applyBorder="1" applyAlignment="1"/>
    <xf numFmtId="10" fontId="0" fillId="5" borderId="0" xfId="0" applyNumberFormat="1" applyFont="1" applyFill="1" applyBorder="1" applyAlignment="1"/>
    <xf numFmtId="0" fontId="2" fillId="6" borderId="8" xfId="0" applyFont="1" applyFill="1" applyBorder="1" applyAlignment="1">
      <alignment horizontal="left"/>
    </xf>
    <xf numFmtId="164" fontId="0" fillId="0" borderId="5" xfId="0" applyNumberFormat="1" applyFont="1" applyFill="1" applyBorder="1" applyAlignment="1"/>
    <xf numFmtId="0" fontId="12" fillId="0" borderId="0" xfId="3" applyFill="1"/>
    <xf numFmtId="0" fontId="12" fillId="0" borderId="0" xfId="3" applyFill="1" applyAlignment="1">
      <alignment horizontal="left"/>
    </xf>
    <xf numFmtId="0" fontId="13" fillId="0" borderId="0" xfId="4" applyFill="1" applyAlignment="1">
      <alignment horizontal="right"/>
    </xf>
    <xf numFmtId="0" fontId="13" fillId="0" borderId="0" xfId="4" applyNumberFormat="1" applyFill="1" applyAlignment="1">
      <alignment horizontal="right"/>
    </xf>
    <xf numFmtId="0" fontId="14" fillId="0" borderId="0" xfId="3" applyFont="1" applyFill="1" applyAlignment="1">
      <alignment horizontal="left" vertical="top"/>
    </xf>
    <xf numFmtId="0" fontId="14" fillId="0" borderId="0" xfId="3" applyFont="1" applyFill="1" applyAlignment="1">
      <alignment horizontal="right" vertical="top" wrapText="1"/>
    </xf>
    <xf numFmtId="0" fontId="14" fillId="0" borderId="0" xfId="3" applyFont="1" applyFill="1" applyAlignment="1">
      <alignment horizontal="left" vertical="top" wrapText="1"/>
    </xf>
    <xf numFmtId="3" fontId="13" fillId="0" borderId="0" xfId="4" applyNumberFormat="1" applyFill="1" applyAlignment="1">
      <alignment horizontal="right"/>
    </xf>
    <xf numFmtId="3" fontId="12" fillId="0" borderId="0" xfId="3" applyNumberFormat="1" applyFill="1" applyAlignment="1">
      <alignment horizontal="right"/>
    </xf>
    <xf numFmtId="0" fontId="13" fillId="0" borderId="0" xfId="3" applyFont="1" applyFill="1" applyAlignment="1">
      <alignment horizontal="left"/>
    </xf>
    <xf numFmtId="3" fontId="12" fillId="0" borderId="0" xfId="3" applyNumberFormat="1" applyFill="1"/>
    <xf numFmtId="3" fontId="12" fillId="0" borderId="0" xfId="3" applyNumberFormat="1" applyFill="1" applyAlignment="1">
      <alignment horizontal="left"/>
    </xf>
    <xf numFmtId="0" fontId="12" fillId="0" borderId="0" xfId="3" applyFill="1" applyAlignment="1">
      <alignment horizontal="right"/>
    </xf>
    <xf numFmtId="0" fontId="12" fillId="0" borderId="0" xfId="3" applyFill="1" applyAlignment="1">
      <alignment horizontal="left" vertical="top" wrapText="1"/>
    </xf>
    <xf numFmtId="0" fontId="15" fillId="0" borderId="0" xfId="3" applyFont="1" applyFill="1" applyAlignment="1">
      <alignment horizontal="left"/>
    </xf>
    <xf numFmtId="0" fontId="12" fillId="0" borderId="0" xfId="3" applyNumberFormat="1" applyFill="1" applyAlignment="1">
      <alignment horizontal="right"/>
    </xf>
    <xf numFmtId="0" fontId="1" fillId="0" borderId="0" xfId="5"/>
    <xf numFmtId="15" fontId="1" fillId="0" borderId="0" xfId="5" applyNumberFormat="1"/>
    <xf numFmtId="14" fontId="1" fillId="0" borderId="0" xfId="5" applyNumberFormat="1"/>
    <xf numFmtId="0" fontId="13" fillId="0" borderId="0" xfId="3" quotePrefix="1" applyFont="1" applyFill="1"/>
    <xf numFmtId="0" fontId="13" fillId="0" borderId="0" xfId="3" applyFont="1" applyFill="1"/>
    <xf numFmtId="0" fontId="13" fillId="0" borderId="0" xfId="3" applyFont="1" applyFill="1" applyAlignment="1">
      <alignment horizontal="right" wrapText="1"/>
    </xf>
    <xf numFmtId="14" fontId="13" fillId="0" borderId="0" xfId="3" applyNumberFormat="1" applyFont="1" applyFill="1" applyAlignment="1">
      <alignment horizontal="right" wrapText="1"/>
    </xf>
    <xf numFmtId="0" fontId="16" fillId="0" borderId="0" xfId="10" applyFill="1" applyAlignment="1"/>
    <xf numFmtId="0" fontId="16" fillId="0" borderId="0" xfId="10" applyFill="1"/>
    <xf numFmtId="0" fontId="12" fillId="0" borderId="0" xfId="3" applyAlignment="1">
      <alignment horizontal="center"/>
    </xf>
    <xf numFmtId="2" fontId="16" fillId="0" borderId="0" xfId="10" applyNumberFormat="1" applyFont="1" applyAlignment="1">
      <alignment horizontal="right"/>
    </xf>
    <xf numFmtId="2" fontId="16" fillId="0" borderId="0" xfId="10" applyNumberFormat="1" applyFill="1"/>
    <xf numFmtId="0" fontId="16" fillId="0" borderId="0" xfId="10"/>
    <xf numFmtId="10" fontId="18" fillId="0" borderId="0" xfId="10" applyNumberFormat="1" applyFont="1" applyAlignment="1">
      <alignment horizontal="right"/>
    </xf>
    <xf numFmtId="3" fontId="16" fillId="0" borderId="0" xfId="10" applyNumberFormat="1" applyFill="1"/>
    <xf numFmtId="0" fontId="19" fillId="9" borderId="11" xfId="3" applyFont="1" applyFill="1" applyBorder="1" applyAlignment="1">
      <alignment horizontal="center"/>
    </xf>
    <xf numFmtId="0" fontId="20" fillId="9" borderId="11" xfId="10" applyFont="1" applyFill="1" applyBorder="1" applyAlignment="1">
      <alignment horizontal="centerContinuous"/>
    </xf>
    <xf numFmtId="0" fontId="19" fillId="9" borderId="11" xfId="10" applyFont="1" applyFill="1" applyBorder="1" applyAlignment="1">
      <alignment horizontal="centerContinuous"/>
    </xf>
    <xf numFmtId="10" fontId="16" fillId="0" borderId="0" xfId="10" applyNumberFormat="1" applyFont="1" applyAlignment="1">
      <alignment horizontal="right"/>
    </xf>
    <xf numFmtId="10" fontId="16" fillId="0" borderId="0" xfId="10" applyNumberFormat="1"/>
    <xf numFmtId="10" fontId="16" fillId="0" borderId="0" xfId="10" applyNumberFormat="1" applyAlignment="1">
      <alignment horizontal="right"/>
    </xf>
    <xf numFmtId="9" fontId="0" fillId="0" borderId="0" xfId="11" applyFont="1" applyFill="1"/>
    <xf numFmtId="168" fontId="18" fillId="0" borderId="0" xfId="10" applyNumberFormat="1" applyFont="1" applyAlignment="1">
      <alignment horizontal="right"/>
    </xf>
    <xf numFmtId="168" fontId="16" fillId="0" borderId="0" xfId="10" applyNumberFormat="1" applyAlignment="1">
      <alignment horizontal="right"/>
    </xf>
    <xf numFmtId="168" fontId="16" fillId="0" borderId="0" xfId="10" applyNumberFormat="1" applyFont="1" applyAlignment="1">
      <alignment horizontal="right"/>
    </xf>
    <xf numFmtId="10" fontId="16" fillId="0" borderId="0" xfId="10" applyNumberFormat="1" applyFont="1" applyFill="1" applyAlignment="1">
      <alignment horizontal="right"/>
    </xf>
    <xf numFmtId="168" fontId="16" fillId="0" borderId="0" xfId="10" applyNumberFormat="1" applyFont="1" applyFill="1" applyAlignment="1">
      <alignment horizontal="right"/>
    </xf>
    <xf numFmtId="169" fontId="16" fillId="0" borderId="0" xfId="10" applyNumberFormat="1"/>
    <xf numFmtId="170" fontId="16" fillId="0" borderId="0" xfId="10" applyNumberFormat="1" applyAlignment="1">
      <alignment horizontal="right"/>
    </xf>
    <xf numFmtId="0" fontId="19" fillId="9" borderId="11" xfId="10" applyFont="1" applyFill="1" applyBorder="1" applyAlignment="1">
      <alignment horizontal="center"/>
    </xf>
    <xf numFmtId="0" fontId="19" fillId="0" borderId="0" xfId="10" applyFont="1" applyAlignment="1">
      <alignment horizontal="center"/>
    </xf>
    <xf numFmtId="0" fontId="19" fillId="0" borderId="0" xfId="10" applyFont="1" applyAlignment="1">
      <alignment horizontal="left"/>
    </xf>
    <xf numFmtId="0" fontId="16" fillId="0" borderId="0" xfId="10" applyAlignment="1">
      <alignment horizontal="centerContinuous"/>
    </xf>
    <xf numFmtId="0" fontId="19" fillId="0" borderId="0" xfId="10" applyFont="1" applyAlignment="1">
      <alignment horizontal="centerContinuous"/>
    </xf>
    <xf numFmtId="0" fontId="21" fillId="0" borderId="0" xfId="12"/>
    <xf numFmtId="2" fontId="21" fillId="0" borderId="0" xfId="12" applyNumberFormat="1"/>
    <xf numFmtId="0" fontId="22" fillId="0" borderId="0" xfId="12" applyFont="1"/>
    <xf numFmtId="0" fontId="23" fillId="0" borderId="0" xfId="12" applyFont="1"/>
    <xf numFmtId="0" fontId="24" fillId="0" borderId="0" xfId="12" applyFont="1"/>
    <xf numFmtId="0" fontId="21" fillId="0" borderId="0" xfId="12" applyBorder="1"/>
    <xf numFmtId="167" fontId="4" fillId="0" borderId="0" xfId="12" applyNumberFormat="1" applyFont="1" applyBorder="1"/>
    <xf numFmtId="164" fontId="4" fillId="0" borderId="0" xfId="13" applyNumberFormat="1" applyFont="1" applyBorder="1"/>
    <xf numFmtId="0" fontId="3" fillId="0" borderId="0" xfId="12" applyNumberFormat="1" applyFont="1" applyFill="1" applyBorder="1" applyAlignment="1">
      <alignment horizontal="center"/>
    </xf>
    <xf numFmtId="4" fontId="21" fillId="0" borderId="0" xfId="12" applyNumberFormat="1"/>
    <xf numFmtId="0" fontId="24" fillId="0" borderId="5" xfId="12" applyFont="1" applyBorder="1"/>
    <xf numFmtId="0" fontId="26" fillId="0" borderId="0" xfId="12" applyFont="1"/>
    <xf numFmtId="164" fontId="4" fillId="0" borderId="0" xfId="12" applyNumberFormat="1" applyFont="1" applyBorder="1"/>
    <xf numFmtId="164" fontId="4" fillId="0" borderId="0" xfId="13" applyNumberFormat="1" applyFont="1" applyFill="1" applyBorder="1" applyAlignment="1">
      <alignment horizontal="center"/>
    </xf>
    <xf numFmtId="0" fontId="3" fillId="0" borderId="0" xfId="12" applyNumberFormat="1" applyFont="1" applyBorder="1" applyAlignment="1">
      <alignment horizontal="center"/>
    </xf>
    <xf numFmtId="0" fontId="24" fillId="9" borderId="7" xfId="12" applyFont="1" applyFill="1" applyBorder="1"/>
    <xf numFmtId="0" fontId="23" fillId="0" borderId="0" xfId="12" applyFont="1" applyAlignment="1"/>
    <xf numFmtId="0" fontId="27" fillId="9" borderId="7" xfId="12" applyFont="1" applyFill="1" applyBorder="1" applyAlignment="1">
      <alignment horizontal="right"/>
    </xf>
    <xf numFmtId="0" fontId="27" fillId="9" borderId="7" xfId="12" applyFont="1" applyFill="1" applyBorder="1"/>
    <xf numFmtId="0" fontId="21" fillId="0" borderId="0" xfId="12" applyAlignment="1">
      <alignment vertical="center"/>
    </xf>
    <xf numFmtId="0" fontId="21" fillId="0" borderId="0" xfId="12" applyAlignment="1">
      <alignment vertical="center"/>
    </xf>
    <xf numFmtId="0" fontId="28" fillId="0" borderId="0" xfId="12" applyFont="1" applyAlignment="1">
      <alignment horizontal="centerContinuous" vertical="center"/>
    </xf>
    <xf numFmtId="0" fontId="17" fillId="0" borderId="0" xfId="12" applyFont="1" applyAlignment="1">
      <alignment horizontal="centerContinuous" vertical="center"/>
    </xf>
    <xf numFmtId="0" fontId="16" fillId="0" borderId="0" xfId="12" applyFont="1"/>
    <xf numFmtId="171" fontId="22" fillId="0" borderId="0" xfId="14" applyNumberFormat="1" applyFont="1"/>
    <xf numFmtId="10" fontId="22" fillId="0" borderId="0" xfId="14" applyNumberFormat="1" applyFont="1"/>
    <xf numFmtId="0" fontId="16" fillId="0" borderId="0" xfId="12" applyFont="1" applyBorder="1"/>
    <xf numFmtId="0" fontId="22" fillId="0" borderId="0" xfId="12" applyFont="1" applyBorder="1"/>
    <xf numFmtId="10" fontId="22" fillId="0" borderId="0" xfId="12" applyNumberFormat="1" applyFont="1" applyBorder="1"/>
    <xf numFmtId="9" fontId="22" fillId="0" borderId="0" xfId="12" applyNumberFormat="1" applyFont="1" applyBorder="1"/>
    <xf numFmtId="43" fontId="30" fillId="0" borderId="0" xfId="13" applyNumberFormat="1" applyFont="1" applyFill="1" applyBorder="1" applyAlignment="1">
      <alignment horizontal="center"/>
    </xf>
    <xf numFmtId="164" fontId="30" fillId="0" borderId="0" xfId="13" applyNumberFormat="1" applyFont="1" applyFill="1" applyBorder="1"/>
    <xf numFmtId="164" fontId="30" fillId="0" borderId="0" xfId="13" applyNumberFormat="1" applyFont="1" applyFill="1" applyBorder="1" applyAlignment="1">
      <alignment horizontal="center"/>
    </xf>
    <xf numFmtId="0" fontId="31" fillId="0" borderId="0" xfId="12" applyNumberFormat="1" applyFont="1" applyFill="1" applyBorder="1" applyAlignment="1">
      <alignment horizontal="center"/>
    </xf>
    <xf numFmtId="164" fontId="30" fillId="0" borderId="0" xfId="12" applyNumberFormat="1" applyFont="1" applyBorder="1"/>
    <xf numFmtId="164" fontId="30" fillId="0" borderId="0" xfId="13" applyNumberFormat="1" applyFont="1" applyBorder="1"/>
    <xf numFmtId="0" fontId="31" fillId="0" borderId="0" xfId="12" applyNumberFormat="1" applyFont="1" applyBorder="1" applyAlignment="1">
      <alignment horizontal="center"/>
    </xf>
    <xf numFmtId="0" fontId="17" fillId="0" borderId="0" xfId="12" applyFont="1" applyFill="1" applyBorder="1" applyAlignment="1">
      <alignment horizontal="center"/>
    </xf>
    <xf numFmtId="0" fontId="27" fillId="9" borderId="11" xfId="12" applyFont="1" applyFill="1" applyBorder="1" applyAlignment="1">
      <alignment horizontal="right"/>
    </xf>
    <xf numFmtId="0" fontId="27" fillId="9" borderId="11" xfId="12" applyFont="1" applyFill="1" applyBorder="1"/>
    <xf numFmtId="0" fontId="16" fillId="0" borderId="0" xfId="12" applyFont="1" applyAlignment="1"/>
    <xf numFmtId="0" fontId="21" fillId="0" borderId="0" xfId="12" applyAlignment="1"/>
    <xf numFmtId="38" fontId="21" fillId="0" borderId="0" xfId="12" applyNumberFormat="1"/>
    <xf numFmtId="10" fontId="21" fillId="0" borderId="0" xfId="12" applyNumberFormat="1"/>
    <xf numFmtId="9" fontId="21" fillId="0" borderId="0" xfId="12" applyNumberFormat="1"/>
    <xf numFmtId="0" fontId="19" fillId="9" borderId="11" xfId="12" applyFont="1" applyFill="1" applyBorder="1" applyAlignment="1">
      <alignment horizontal="center"/>
    </xf>
    <xf numFmtId="170" fontId="16" fillId="0" borderId="0" xfId="10" applyNumberFormat="1" applyFont="1" applyFill="1" applyAlignment="1">
      <alignment horizontal="right"/>
    </xf>
    <xf numFmtId="164" fontId="33" fillId="0" borderId="0" xfId="13" applyNumberFormat="1" applyFont="1" applyFill="1" applyBorder="1" applyAlignment="1">
      <alignment horizontal="center"/>
    </xf>
    <xf numFmtId="164" fontId="32" fillId="0" borderId="0" xfId="13" applyNumberFormat="1" applyFont="1" applyFill="1" applyBorder="1" applyAlignment="1">
      <alignment horizontal="center"/>
    </xf>
    <xf numFmtId="164" fontId="23" fillId="0" borderId="0" xfId="12" applyNumberFormat="1" applyFont="1"/>
    <xf numFmtId="172" fontId="27" fillId="9" borderId="11" xfId="12" applyNumberFormat="1" applyFont="1" applyFill="1" applyBorder="1"/>
    <xf numFmtId="172" fontId="27" fillId="9" borderId="11" xfId="12" applyNumberFormat="1" applyFont="1" applyFill="1" applyBorder="1" applyAlignment="1">
      <alignment horizontal="right"/>
    </xf>
    <xf numFmtId="3" fontId="21" fillId="0" borderId="0" xfId="12" applyNumberFormat="1"/>
    <xf numFmtId="3" fontId="23" fillId="0" borderId="0" xfId="12" applyNumberFormat="1" applyFont="1"/>
    <xf numFmtId="3" fontId="24" fillId="0" borderId="0" xfId="12" applyNumberFormat="1" applyFont="1"/>
    <xf numFmtId="3" fontId="24" fillId="9" borderId="7" xfId="12" applyNumberFormat="1" applyFont="1" applyFill="1" applyBorder="1"/>
    <xf numFmtId="3" fontId="24" fillId="0" borderId="5" xfId="12" applyNumberFormat="1" applyFont="1" applyBorder="1"/>
    <xf numFmtId="0" fontId="21" fillId="0" borderId="0" xfId="12" applyAlignment="1">
      <alignment horizontal="centerContinuous" vertical="center"/>
    </xf>
    <xf numFmtId="3" fontId="23" fillId="0" borderId="0" xfId="12" applyNumberFormat="1" applyFont="1" applyFill="1"/>
    <xf numFmtId="0" fontId="12" fillId="10" borderId="0" xfId="3" applyFill="1" applyAlignment="1">
      <alignment horizontal="left"/>
    </xf>
    <xf numFmtId="3" fontId="12" fillId="10" borderId="0" xfId="3" applyNumberFormat="1" applyFill="1" applyAlignment="1">
      <alignment horizontal="right"/>
    </xf>
    <xf numFmtId="0" fontId="24" fillId="0" borderId="0" xfId="12" applyFont="1" applyAlignment="1">
      <alignment horizontal="centerContinuous" vertical="center"/>
    </xf>
    <xf numFmtId="0" fontId="34" fillId="0" borderId="0" xfId="12" applyFont="1"/>
    <xf numFmtId="10" fontId="21" fillId="0" borderId="0" xfId="12" applyNumberFormat="1" applyFill="1"/>
    <xf numFmtId="38" fontId="21" fillId="0" borderId="0" xfId="12" applyNumberFormat="1" applyFill="1"/>
    <xf numFmtId="0" fontId="35" fillId="0" borderId="0" xfId="12" applyFont="1"/>
    <xf numFmtId="0" fontId="36" fillId="0" borderId="0" xfId="12" applyFont="1"/>
    <xf numFmtId="164" fontId="0" fillId="0" borderId="0" xfId="0" applyNumberFormat="1"/>
    <xf numFmtId="0" fontId="19" fillId="0" borderId="0" xfId="12" applyFont="1" applyAlignment="1">
      <alignment horizontal="centerContinuous"/>
    </xf>
    <xf numFmtId="0" fontId="16" fillId="0" borderId="0" xfId="12" applyFont="1" applyAlignment="1">
      <alignment horizontal="centerContinuous" vertical="top"/>
    </xf>
    <xf numFmtId="0" fontId="16" fillId="0" borderId="0" xfId="12" applyFont="1" applyAlignment="1">
      <alignment horizontal="centerContinuous"/>
    </xf>
    <xf numFmtId="0" fontId="24" fillId="0" borderId="0" xfId="12" applyFont="1" applyAlignment="1">
      <alignment horizontal="centerContinuous"/>
    </xf>
    <xf numFmtId="43" fontId="34" fillId="0" borderId="0" xfId="1" applyNumberFormat="1" applyFont="1"/>
    <xf numFmtId="173" fontId="34" fillId="0" borderId="0" xfId="1" applyNumberFormat="1" applyFont="1"/>
    <xf numFmtId="174" fontId="34" fillId="0" borderId="0" xfId="1" applyNumberFormat="1" applyFont="1"/>
    <xf numFmtId="43" fontId="34" fillId="0" borderId="0" xfId="1" applyFont="1"/>
    <xf numFmtId="0" fontId="23" fillId="0" borderId="0" xfId="12" applyFont="1" applyFill="1" applyAlignment="1">
      <alignment horizontal="left"/>
    </xf>
    <xf numFmtId="0" fontId="23" fillId="0" borderId="0" xfId="12" applyFont="1" applyFill="1"/>
    <xf numFmtId="0" fontId="26" fillId="0" borderId="0" xfId="12" applyFont="1" applyFill="1"/>
    <xf numFmtId="175" fontId="21" fillId="0" borderId="0" xfId="2" applyNumberFormat="1" applyFont="1"/>
    <xf numFmtId="167" fontId="4" fillId="0" borderId="2" xfId="0" applyNumberFormat="1" applyFont="1" applyFill="1" applyBorder="1"/>
    <xf numFmtId="0" fontId="21" fillId="0" borderId="0" xfId="12" applyAlignment="1">
      <alignment horizontal="centerContinuous"/>
    </xf>
    <xf numFmtId="172" fontId="3" fillId="0" borderId="3" xfId="0" applyNumberFormat="1" applyFont="1" applyBorder="1" applyAlignment="1">
      <alignment horizontal="center"/>
    </xf>
    <xf numFmtId="172" fontId="3" fillId="0" borderId="2" xfId="0" applyNumberFormat="1" applyFont="1" applyBorder="1" applyAlignment="1">
      <alignment horizontal="center"/>
    </xf>
    <xf numFmtId="172" fontId="3" fillId="0" borderId="3" xfId="0" applyNumberFormat="1" applyFont="1" applyFill="1" applyBorder="1" applyAlignment="1">
      <alignment horizontal="center"/>
    </xf>
    <xf numFmtId="172" fontId="3" fillId="0" borderId="2" xfId="0" applyNumberFormat="1" applyFont="1" applyFill="1" applyBorder="1" applyAlignment="1">
      <alignment horizontal="center"/>
    </xf>
  </cellXfs>
  <cellStyles count="15">
    <cellStyle name="Comma" xfId="1" builtinId="3"/>
    <cellStyle name="Comma 2" xfId="13"/>
    <cellStyle name="Normal" xfId="0" builtinId="0"/>
    <cellStyle name="Normal 2" xfId="3"/>
    <cellStyle name="Normal 2 2" xfId="10"/>
    <cellStyle name="Normal 3" xfId="5"/>
    <cellStyle name="Normal 4" xfId="4"/>
    <cellStyle name="Normal 5" xfId="6"/>
    <cellStyle name="Normal 6" xfId="12"/>
    <cellStyle name="Note 2" xfId="7"/>
    <cellStyle name="Percent" xfId="2" builtinId="5"/>
    <cellStyle name="Percent 2" xfId="11"/>
    <cellStyle name="Percent 3" xfId="14"/>
    <cellStyle name="ShadedHeadings" xfId="8"/>
    <cellStyle name="ShadedHeadings 2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Barnes &amp; Noble Sales for 2009 to 2013</a:t>
            </a:r>
          </a:p>
        </c:rich>
      </c:tx>
      <c:layout>
        <c:manualLayout>
          <c:xMode val="edge"/>
          <c:yMode val="edge"/>
          <c:x val="0.26391666666666669"/>
          <c:y val="1.8518518518518517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'Trend Forecast'!$B$2</c:f>
              <c:strCache>
                <c:ptCount val="1"/>
                <c:pt idx="0">
                  <c:v>Sales</c:v>
                </c:pt>
              </c:strCache>
            </c:strRef>
          </c:tx>
          <c:xVal>
            <c:numRef>
              <c:f>'Trend Forecast'!$A$3:$A$7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xVal>
          <c:yVal>
            <c:numRef>
              <c:f>'Trend Forecast'!$B$3:$B$7</c:f>
              <c:numCache>
                <c:formatCode>_(* #,##0_);_(* \(#,##0\);_(* "-"??_);_(@_)</c:formatCode>
                <c:ptCount val="5"/>
                <c:pt idx="0">
                  <c:v>6226956</c:v>
                </c:pt>
                <c:pt idx="1">
                  <c:v>5810564</c:v>
                </c:pt>
                <c:pt idx="2">
                  <c:v>6998565</c:v>
                </c:pt>
                <c:pt idx="3">
                  <c:v>7129199</c:v>
                </c:pt>
                <c:pt idx="4">
                  <c:v>6839005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94912"/>
        <c:axId val="185995472"/>
      </c:scatterChart>
      <c:valAx>
        <c:axId val="185994912"/>
        <c:scaling>
          <c:orientation val="minMax"/>
          <c:max val="2013"/>
          <c:min val="2009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200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85995472"/>
        <c:crosses val="autoZero"/>
        <c:crossBetween val="midCat"/>
        <c:majorUnit val="1"/>
      </c:valAx>
      <c:valAx>
        <c:axId val="185995472"/>
        <c:scaling>
          <c:orientation val="minMax"/>
          <c:min val="55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Sales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85994912"/>
        <c:crosses val="autoZero"/>
        <c:crossBetween val="midCat"/>
        <c:minorUnit val="5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Direct Costs vs Sales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'Regression Results'!$C$2</c:f>
              <c:strCache>
                <c:ptCount val="1"/>
                <c:pt idx="0">
                  <c:v>Direct Costs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6838956106096495"/>
                  <c:y val="-1.2568583036709453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50"/>
                  </a:pPr>
                  <a:endParaRPr lang="en-US"/>
                </a:p>
              </c:txPr>
            </c:trendlineLbl>
          </c:trendline>
          <c:trendline>
            <c:trendlineType val="linear"/>
            <c:dispRSqr val="1"/>
            <c:dispEq val="0"/>
            <c:trendlineLbl>
              <c:layout>
                <c:manualLayout>
                  <c:x val="-0.2181456586219406"/>
                  <c:y val="7.4189407830870455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050"/>
                  </a:pPr>
                  <a:endParaRPr lang="en-US"/>
                </a:p>
              </c:txPr>
            </c:trendlineLbl>
          </c:trendline>
          <c:xVal>
            <c:numRef>
              <c:f>'Regression Results'!$B$3:$B$7</c:f>
              <c:numCache>
                <c:formatCode>_(* #,##0_);_(* \(#,##0\);_(* "-"??_);_(@_)</c:formatCode>
                <c:ptCount val="5"/>
                <c:pt idx="0">
                  <c:v>6226956</c:v>
                </c:pt>
                <c:pt idx="1">
                  <c:v>5810564</c:v>
                </c:pt>
                <c:pt idx="2">
                  <c:v>6998565</c:v>
                </c:pt>
                <c:pt idx="3">
                  <c:v>7129199</c:v>
                </c:pt>
                <c:pt idx="4">
                  <c:v>6839005</c:v>
                </c:pt>
              </c:numCache>
            </c:numRef>
          </c:xVal>
          <c:yVal>
            <c:numRef>
              <c:f>'Regression Results'!$C$3:$C$7</c:f>
              <c:numCache>
                <c:formatCode>_(* #,##0_);_(* \(#,##0\);_(* "-"??_);_(@_)</c:formatCode>
                <c:ptCount val="5"/>
                <c:pt idx="0">
                  <c:v>4314087</c:v>
                </c:pt>
                <c:pt idx="1">
                  <c:v>4133819</c:v>
                </c:pt>
                <c:pt idx="2">
                  <c:v>5205712</c:v>
                </c:pt>
                <c:pt idx="3">
                  <c:v>5218383</c:v>
                </c:pt>
                <c:pt idx="4">
                  <c:v>5156499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97712"/>
        <c:axId val="185998272"/>
      </c:scatterChart>
      <c:valAx>
        <c:axId val="185997712"/>
        <c:scaling>
          <c:orientation val="minMax"/>
          <c:max val="7500000"/>
          <c:min val="55000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Sales</a:t>
                </a:r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185998272"/>
        <c:crosses val="autoZero"/>
        <c:crossBetween val="midCat"/>
        <c:majorUnit val="500000"/>
      </c:valAx>
      <c:valAx>
        <c:axId val="185998272"/>
        <c:scaling>
          <c:orientation val="minMax"/>
          <c:min val="400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Direct</a:t>
                </a:r>
                <a:r>
                  <a:rPr lang="en-US" sz="1200" baseline="0"/>
                  <a:t> Costs</a:t>
                </a:r>
                <a:endParaRPr lang="en-US" sz="1200"/>
              </a:p>
            </c:rich>
          </c:tx>
          <c:layout/>
          <c:overlay val="0"/>
        </c:title>
        <c:numFmt formatCode="_(* #,##0_);_(* \(#,##0\);_(* &quot;-&quot;??_);_(@_)" sourceLinked="1"/>
        <c:majorTickMark val="out"/>
        <c:minorTickMark val="none"/>
        <c:tickLblPos val="nextTo"/>
        <c:crossAx val="185997712"/>
        <c:crosses val="autoZero"/>
        <c:crossBetween val="midCat"/>
        <c:majorUnit val="2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0</xdr:rowOff>
    </xdr:from>
    <xdr:to>
      <xdr:col>10</xdr:col>
      <xdr:colOff>381000</xdr:colOff>
      <xdr:row>13</xdr:row>
      <xdr:rowOff>138113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1038225</xdr:colOff>
      <xdr:row>0</xdr:row>
      <xdr:rowOff>0</xdr:rowOff>
    </xdr:from>
    <xdr:to>
      <xdr:col>9</xdr:col>
      <xdr:colOff>95250</xdr:colOff>
      <xdr:row>14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92"/>
  <sheetViews>
    <sheetView topLeftCell="A10" workbookViewId="0">
      <selection activeCell="A36" sqref="A36"/>
    </sheetView>
  </sheetViews>
  <sheetFormatPr defaultRowHeight="12.75" x14ac:dyDescent="0.2"/>
  <cols>
    <col min="1" max="1" width="49.42578125" style="65" bestFit="1" customWidth="1"/>
    <col min="2" max="196" width="12.7109375" style="65" customWidth="1"/>
    <col min="197" max="16384" width="9.140625" style="65"/>
  </cols>
  <sheetData>
    <row r="1" spans="1:8" ht="20.25" x14ac:dyDescent="0.3">
      <c r="A1" s="79" t="s">
        <v>206</v>
      </c>
    </row>
    <row r="3" spans="1:8" x14ac:dyDescent="0.2">
      <c r="A3" s="78" t="s">
        <v>205</v>
      </c>
    </row>
    <row r="6" spans="1:8" x14ac:dyDescent="0.2">
      <c r="A6" s="71" t="s">
        <v>204</v>
      </c>
    </row>
    <row r="7" spans="1:8" x14ac:dyDescent="0.2">
      <c r="A7" s="69" t="s">
        <v>78</v>
      </c>
      <c r="B7" s="70" t="s">
        <v>77</v>
      </c>
      <c r="C7" s="70" t="s">
        <v>76</v>
      </c>
      <c r="D7" s="70" t="s">
        <v>75</v>
      </c>
      <c r="E7" s="70" t="s">
        <v>74</v>
      </c>
      <c r="F7" s="70" t="s">
        <v>73</v>
      </c>
      <c r="G7" s="70" t="s">
        <v>72</v>
      </c>
      <c r="H7" s="69"/>
    </row>
    <row r="8" spans="1:8" x14ac:dyDescent="0.2">
      <c r="A8" s="69" t="s">
        <v>71</v>
      </c>
      <c r="B8" s="70" t="s">
        <v>70</v>
      </c>
      <c r="C8" s="70" t="s">
        <v>70</v>
      </c>
      <c r="D8" s="70" t="s">
        <v>70</v>
      </c>
      <c r="E8" s="70" t="s">
        <v>70</v>
      </c>
      <c r="F8" s="70" t="s">
        <v>70</v>
      </c>
      <c r="G8" s="70" t="s">
        <v>70</v>
      </c>
      <c r="H8" s="69"/>
    </row>
    <row r="9" spans="1:8" ht="25.5" x14ac:dyDescent="0.2">
      <c r="A9" s="69" t="s">
        <v>69</v>
      </c>
      <c r="B9" s="70" t="s">
        <v>68</v>
      </c>
      <c r="C9" s="70" t="s">
        <v>68</v>
      </c>
      <c r="D9" s="70" t="s">
        <v>68</v>
      </c>
      <c r="E9" s="70" t="s">
        <v>68</v>
      </c>
      <c r="F9" s="70" t="s">
        <v>68</v>
      </c>
      <c r="G9" s="70" t="s">
        <v>68</v>
      </c>
      <c r="H9" s="69"/>
    </row>
    <row r="10" spans="1:8" x14ac:dyDescent="0.2">
      <c r="A10" s="69" t="s">
        <v>67</v>
      </c>
      <c r="B10" s="70" t="s">
        <v>66</v>
      </c>
      <c r="C10" s="70" t="s">
        <v>66</v>
      </c>
      <c r="D10" s="70" t="s">
        <v>66</v>
      </c>
      <c r="E10" s="70" t="s">
        <v>66</v>
      </c>
      <c r="F10" s="70" t="s">
        <v>66</v>
      </c>
      <c r="G10" s="70" t="s">
        <v>66</v>
      </c>
      <c r="H10" s="69"/>
    </row>
    <row r="11" spans="1:8" x14ac:dyDescent="0.2">
      <c r="A11" s="69" t="s">
        <v>65</v>
      </c>
      <c r="B11" s="70" t="s">
        <v>64</v>
      </c>
      <c r="C11" s="70" t="s">
        <v>64</v>
      </c>
      <c r="D11" s="70" t="s">
        <v>64</v>
      </c>
      <c r="E11" s="70" t="s">
        <v>64</v>
      </c>
      <c r="F11" s="70" t="s">
        <v>64</v>
      </c>
      <c r="G11" s="70" t="s">
        <v>64</v>
      </c>
      <c r="H11" s="69"/>
    </row>
    <row r="12" spans="1:8" x14ac:dyDescent="0.2">
      <c r="A12" s="66" t="s">
        <v>203</v>
      </c>
      <c r="B12" s="73">
        <v>160470</v>
      </c>
      <c r="C12" s="73">
        <v>54131</v>
      </c>
      <c r="D12" s="73">
        <v>59429</v>
      </c>
      <c r="E12" s="73">
        <v>60965</v>
      </c>
      <c r="F12" s="73">
        <v>86594</v>
      </c>
      <c r="G12" s="73">
        <v>281608</v>
      </c>
      <c r="H12" s="66"/>
    </row>
    <row r="13" spans="1:8" x14ac:dyDescent="0.2">
      <c r="A13" s="66" t="s">
        <v>202</v>
      </c>
      <c r="B13" s="73">
        <v>160470</v>
      </c>
      <c r="C13" s="73">
        <v>54131</v>
      </c>
      <c r="D13" s="73">
        <v>59429</v>
      </c>
      <c r="E13" s="73">
        <v>60965</v>
      </c>
      <c r="F13" s="73">
        <v>86594</v>
      </c>
      <c r="G13" s="73">
        <v>281608</v>
      </c>
      <c r="H13" s="66"/>
    </row>
    <row r="14" spans="1:8" x14ac:dyDescent="0.2">
      <c r="A14" s="66" t="s">
        <v>201</v>
      </c>
      <c r="B14" s="73">
        <v>149369</v>
      </c>
      <c r="C14" s="73">
        <v>160123</v>
      </c>
      <c r="D14" s="73">
        <v>149427</v>
      </c>
      <c r="E14" s="73">
        <v>103370</v>
      </c>
      <c r="F14" s="73">
        <v>70721</v>
      </c>
      <c r="G14" s="73">
        <v>70422</v>
      </c>
      <c r="H14" s="66"/>
    </row>
    <row r="15" spans="1:8" x14ac:dyDescent="0.2">
      <c r="A15" s="66" t="s">
        <v>200</v>
      </c>
      <c r="B15" s="77">
        <v>0</v>
      </c>
      <c r="C15" s="77">
        <v>374</v>
      </c>
      <c r="D15" s="77">
        <v>867</v>
      </c>
      <c r="E15" s="73">
        <v>3206</v>
      </c>
      <c r="F15" s="77">
        <v>0</v>
      </c>
      <c r="G15" s="73">
        <v>10576</v>
      </c>
      <c r="H15" s="66"/>
    </row>
    <row r="16" spans="1:8" x14ac:dyDescent="0.2">
      <c r="A16" s="66" t="s">
        <v>199</v>
      </c>
      <c r="B16" s="73">
        <v>1410769</v>
      </c>
      <c r="C16" s="73">
        <v>1561841</v>
      </c>
      <c r="D16" s="73">
        <v>1375362</v>
      </c>
      <c r="E16" s="73">
        <v>1370111</v>
      </c>
      <c r="F16" s="73">
        <v>1233756</v>
      </c>
      <c r="G16" s="73">
        <v>1203471</v>
      </c>
      <c r="H16" s="66"/>
    </row>
    <row r="17" spans="1:8" x14ac:dyDescent="0.2">
      <c r="A17" s="66" t="s">
        <v>198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  <c r="G17" s="73">
        <v>30199</v>
      </c>
      <c r="H17" s="66"/>
    </row>
    <row r="18" spans="1:8" x14ac:dyDescent="0.2">
      <c r="A18" s="66" t="s">
        <v>197</v>
      </c>
      <c r="B18" s="73">
        <v>326527</v>
      </c>
      <c r="C18" s="73">
        <v>221324</v>
      </c>
      <c r="D18" s="73">
        <v>161936</v>
      </c>
      <c r="E18" s="73">
        <v>181825</v>
      </c>
      <c r="F18" s="73">
        <v>127490</v>
      </c>
      <c r="G18" s="73">
        <v>127028</v>
      </c>
      <c r="H18" s="66"/>
    </row>
    <row r="19" spans="1:8" x14ac:dyDescent="0.2">
      <c r="A19" s="66" t="s">
        <v>196</v>
      </c>
      <c r="B19" s="73">
        <v>2047135</v>
      </c>
      <c r="C19" s="73">
        <v>1997793</v>
      </c>
      <c r="D19" s="73">
        <v>1747021</v>
      </c>
      <c r="E19" s="73">
        <v>1719477</v>
      </c>
      <c r="F19" s="73">
        <v>1518561</v>
      </c>
      <c r="G19" s="73">
        <v>1723304</v>
      </c>
      <c r="H19" s="66"/>
    </row>
    <row r="20" spans="1:8" x14ac:dyDescent="0.2">
      <c r="A20" s="66" t="s">
        <v>195</v>
      </c>
      <c r="B20" s="73">
        <v>3110429</v>
      </c>
      <c r="C20" s="73">
        <v>2983797</v>
      </c>
      <c r="D20" s="73">
        <v>2883213</v>
      </c>
      <c r="E20" s="73">
        <v>2815233</v>
      </c>
      <c r="F20" s="73">
        <v>2443261</v>
      </c>
      <c r="G20" s="73">
        <v>2491553</v>
      </c>
      <c r="H20" s="66"/>
    </row>
    <row r="21" spans="1:8" x14ac:dyDescent="0.2">
      <c r="A21" s="66" t="s">
        <v>194</v>
      </c>
      <c r="B21" s="73">
        <v>2525520</v>
      </c>
      <c r="C21" s="73">
        <v>2361142</v>
      </c>
      <c r="D21" s="73">
        <v>2178562</v>
      </c>
      <c r="E21" s="73">
        <v>2003199</v>
      </c>
      <c r="F21" s="73">
        <v>1642517</v>
      </c>
      <c r="G21" s="73">
        <v>1670839</v>
      </c>
      <c r="H21" s="66"/>
    </row>
    <row r="22" spans="1:8" x14ac:dyDescent="0.2">
      <c r="A22" s="66" t="s">
        <v>193</v>
      </c>
      <c r="B22" s="73">
        <v>584909</v>
      </c>
      <c r="C22" s="73">
        <v>622655</v>
      </c>
      <c r="D22" s="73">
        <v>704651</v>
      </c>
      <c r="E22" s="73">
        <v>812034</v>
      </c>
      <c r="F22" s="73">
        <v>800744</v>
      </c>
      <c r="G22" s="73">
        <v>820714</v>
      </c>
      <c r="H22" s="66"/>
    </row>
    <row r="23" spans="1:8" x14ac:dyDescent="0.2">
      <c r="A23" s="66" t="s">
        <v>192</v>
      </c>
      <c r="B23" s="73">
        <v>1043427</v>
      </c>
      <c r="C23" s="73">
        <v>1083739</v>
      </c>
      <c r="D23" s="73">
        <v>1090691</v>
      </c>
      <c r="E23" s="73">
        <v>1109503</v>
      </c>
      <c r="F23" s="73">
        <v>337533</v>
      </c>
      <c r="G23" s="73">
        <v>323451</v>
      </c>
      <c r="H23" s="66"/>
    </row>
    <row r="24" spans="1:8" x14ac:dyDescent="0.2">
      <c r="A24" s="66" t="s">
        <v>191</v>
      </c>
      <c r="B24" s="77">
        <v>0</v>
      </c>
      <c r="C24" s="77">
        <v>0</v>
      </c>
      <c r="D24" s="77">
        <v>0</v>
      </c>
      <c r="E24" s="77">
        <v>0</v>
      </c>
      <c r="F24" s="73">
        <v>109899</v>
      </c>
      <c r="G24" s="73">
        <v>110098</v>
      </c>
      <c r="H24" s="66"/>
    </row>
    <row r="25" spans="1:8" x14ac:dyDescent="0.2">
      <c r="A25" s="66" t="s">
        <v>190</v>
      </c>
      <c r="B25" s="77">
        <v>0</v>
      </c>
      <c r="C25" s="77">
        <v>0</v>
      </c>
      <c r="D25" s="77">
        <v>0</v>
      </c>
      <c r="E25" s="77">
        <v>0</v>
      </c>
      <c r="F25" s="77">
        <v>0</v>
      </c>
      <c r="G25" s="73">
        <v>8321</v>
      </c>
      <c r="H25" s="66"/>
    </row>
    <row r="26" spans="1:8" x14ac:dyDescent="0.2">
      <c r="A26" s="66" t="s">
        <v>189</v>
      </c>
      <c r="B26" s="73">
        <v>57065</v>
      </c>
      <c r="C26" s="73">
        <v>61062</v>
      </c>
      <c r="D26" s="73">
        <v>54103</v>
      </c>
      <c r="E26" s="73">
        <v>64672</v>
      </c>
      <c r="F26" s="73">
        <v>13368</v>
      </c>
      <c r="G26" s="73">
        <v>8000</v>
      </c>
      <c r="H26" s="66"/>
    </row>
    <row r="27" spans="1:8" x14ac:dyDescent="0.2">
      <c r="A27" s="174" t="s">
        <v>188</v>
      </c>
      <c r="B27" s="175">
        <v>3732536</v>
      </c>
      <c r="C27" s="175">
        <v>3765249</v>
      </c>
      <c r="D27" s="175">
        <v>3596466</v>
      </c>
      <c r="E27" s="175">
        <v>3705686</v>
      </c>
      <c r="F27" s="175">
        <v>2780105</v>
      </c>
      <c r="G27" s="175">
        <v>2993888</v>
      </c>
      <c r="H27" s="66"/>
    </row>
    <row r="28" spans="1:8" x14ac:dyDescent="0.2">
      <c r="A28" s="66" t="s">
        <v>187</v>
      </c>
      <c r="B28" s="73">
        <v>1374434</v>
      </c>
      <c r="C28" s="73">
        <v>1505918</v>
      </c>
      <c r="D28" s="73">
        <v>1734677</v>
      </c>
      <c r="E28" s="73">
        <v>1624408</v>
      </c>
      <c r="F28" s="73">
        <v>1291696</v>
      </c>
      <c r="G28" s="73">
        <v>1456868</v>
      </c>
      <c r="H28" s="66"/>
    </row>
    <row r="29" spans="1:8" x14ac:dyDescent="0.2">
      <c r="A29" s="66" t="s">
        <v>186</v>
      </c>
      <c r="B29" s="73">
        <v>805194</v>
      </c>
      <c r="C29" s="73">
        <v>959423</v>
      </c>
      <c r="D29" s="73">
        <v>949010</v>
      </c>
      <c r="E29" s="73">
        <v>868976</v>
      </c>
      <c r="F29" s="73">
        <v>698315</v>
      </c>
      <c r="G29" s="73">
        <v>746599</v>
      </c>
      <c r="H29" s="66"/>
    </row>
    <row r="30" spans="1:8" x14ac:dyDescent="0.2">
      <c r="A30" s="66" t="s">
        <v>185</v>
      </c>
      <c r="B30" s="73">
        <v>569240</v>
      </c>
      <c r="C30" s="73">
        <v>546495</v>
      </c>
      <c r="D30" s="73">
        <v>785667</v>
      </c>
      <c r="E30" s="73">
        <v>755432</v>
      </c>
      <c r="F30" s="73">
        <v>593381</v>
      </c>
      <c r="G30" s="73">
        <v>710269</v>
      </c>
      <c r="H30" s="66"/>
    </row>
    <row r="31" spans="1:8" x14ac:dyDescent="0.2">
      <c r="A31" s="66" t="s">
        <v>184</v>
      </c>
      <c r="B31" s="77">
        <v>0</v>
      </c>
      <c r="C31" s="77">
        <v>0</v>
      </c>
      <c r="D31" s="77">
        <v>0</v>
      </c>
      <c r="E31" s="77">
        <v>0</v>
      </c>
      <c r="F31" s="77">
        <v>0</v>
      </c>
      <c r="G31" s="73">
        <v>18807</v>
      </c>
      <c r="H31" s="66"/>
    </row>
    <row r="32" spans="1:8" x14ac:dyDescent="0.2">
      <c r="A32" s="66" t="s">
        <v>183</v>
      </c>
      <c r="B32" s="73">
        <v>341036</v>
      </c>
      <c r="C32" s="73">
        <v>321362</v>
      </c>
      <c r="D32" s="77">
        <v>0</v>
      </c>
      <c r="E32" s="73">
        <v>100000</v>
      </c>
      <c r="F32" s="77">
        <v>0</v>
      </c>
      <c r="G32" s="77">
        <v>0</v>
      </c>
      <c r="H32" s="66"/>
    </row>
    <row r="33" spans="1:8" x14ac:dyDescent="0.2">
      <c r="A33" s="66" t="s">
        <v>182</v>
      </c>
      <c r="B33" s="73">
        <v>1715470</v>
      </c>
      <c r="C33" s="73">
        <v>1827280</v>
      </c>
      <c r="D33" s="73">
        <v>1734677</v>
      </c>
      <c r="E33" s="73">
        <v>1724408</v>
      </c>
      <c r="F33" s="73">
        <v>1291696</v>
      </c>
      <c r="G33" s="73">
        <v>1475675</v>
      </c>
      <c r="H33" s="66"/>
    </row>
    <row r="34" spans="1:8" x14ac:dyDescent="0.2">
      <c r="A34" s="66" t="s">
        <v>181</v>
      </c>
      <c r="B34" s="73">
        <v>77000</v>
      </c>
      <c r="C34" s="73">
        <v>324200</v>
      </c>
      <c r="D34" s="73">
        <v>313100</v>
      </c>
      <c r="E34" s="73">
        <v>260400</v>
      </c>
      <c r="F34" s="77">
        <v>0</v>
      </c>
      <c r="G34" s="77">
        <v>0</v>
      </c>
      <c r="H34" s="66"/>
    </row>
    <row r="35" spans="1:8" x14ac:dyDescent="0.2">
      <c r="A35" s="66" t="s">
        <v>180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73">
        <v>12713</v>
      </c>
      <c r="H35" s="66"/>
    </row>
    <row r="36" spans="1:8" x14ac:dyDescent="0.2">
      <c r="A36" s="66" t="s">
        <v>179</v>
      </c>
      <c r="B36" s="73">
        <v>231215</v>
      </c>
      <c r="C36" s="73">
        <v>268774</v>
      </c>
      <c r="D36" s="73">
        <v>280132</v>
      </c>
      <c r="E36" s="73">
        <v>311607</v>
      </c>
      <c r="F36" s="73">
        <v>189268</v>
      </c>
      <c r="G36" s="73">
        <v>189268</v>
      </c>
      <c r="H36" s="66"/>
    </row>
    <row r="37" spans="1:8" x14ac:dyDescent="0.2">
      <c r="A37" s="66" t="s">
        <v>153</v>
      </c>
      <c r="B37" s="77">
        <v>0</v>
      </c>
      <c r="C37" s="77">
        <v>0</v>
      </c>
      <c r="D37" s="77">
        <v>0</v>
      </c>
      <c r="E37" s="73">
        <v>1550</v>
      </c>
      <c r="F37" s="73">
        <v>1582</v>
      </c>
      <c r="G37" s="73">
        <v>1612</v>
      </c>
      <c r="H37" s="66"/>
    </row>
    <row r="38" spans="1:8" x14ac:dyDescent="0.2">
      <c r="A38" s="66" t="s">
        <v>178</v>
      </c>
      <c r="B38" s="73">
        <v>995108</v>
      </c>
      <c r="C38" s="73">
        <v>597338</v>
      </c>
      <c r="D38" s="73">
        <v>448647</v>
      </c>
      <c r="E38" s="73">
        <v>505903</v>
      </c>
      <c r="F38" s="73">
        <v>387318</v>
      </c>
      <c r="G38" s="73">
        <v>393006</v>
      </c>
      <c r="H38" s="66"/>
    </row>
    <row r="39" spans="1:8" x14ac:dyDescent="0.2">
      <c r="A39" s="174" t="s">
        <v>177</v>
      </c>
      <c r="B39" s="175">
        <v>3018793</v>
      </c>
      <c r="C39" s="175">
        <v>3017592</v>
      </c>
      <c r="D39" s="175">
        <v>2776556</v>
      </c>
      <c r="E39" s="175">
        <v>2803868</v>
      </c>
      <c r="F39" s="175">
        <v>1869864</v>
      </c>
      <c r="G39" s="175">
        <v>2072274</v>
      </c>
      <c r="H39" s="66"/>
    </row>
    <row r="40" spans="1:8" x14ac:dyDescent="0.2">
      <c r="A40" s="66" t="s">
        <v>176</v>
      </c>
      <c r="B40" s="77">
        <v>93</v>
      </c>
      <c r="C40" s="77">
        <v>91</v>
      </c>
      <c r="D40" s="77">
        <v>90</v>
      </c>
      <c r="E40" s="77">
        <v>89</v>
      </c>
      <c r="F40" s="77">
        <v>88</v>
      </c>
      <c r="G40" s="77">
        <v>88</v>
      </c>
      <c r="H40" s="66"/>
    </row>
    <row r="41" spans="1:8" x14ac:dyDescent="0.2">
      <c r="A41" s="66" t="s">
        <v>175</v>
      </c>
      <c r="B41" s="73">
        <v>1383848</v>
      </c>
      <c r="C41" s="73">
        <v>1340909</v>
      </c>
      <c r="D41" s="73">
        <v>1323263</v>
      </c>
      <c r="E41" s="73">
        <v>1286215</v>
      </c>
      <c r="F41" s="73">
        <v>1274454</v>
      </c>
      <c r="G41" s="73">
        <v>1262358</v>
      </c>
      <c r="H41" s="66"/>
    </row>
    <row r="42" spans="1:8" x14ac:dyDescent="0.2">
      <c r="A42" s="66" t="s">
        <v>174</v>
      </c>
      <c r="B42" s="73">
        <v>410349</v>
      </c>
      <c r="C42" s="73">
        <v>481574</v>
      </c>
      <c r="D42" s="73">
        <v>562379</v>
      </c>
      <c r="E42" s="73">
        <v>681082</v>
      </c>
      <c r="F42" s="73">
        <v>697042</v>
      </c>
      <c r="G42" s="73">
        <v>721200</v>
      </c>
      <c r="H42" s="66"/>
    </row>
    <row r="43" spans="1:8" x14ac:dyDescent="0.2">
      <c r="A43" s="66" t="s">
        <v>173</v>
      </c>
      <c r="B43" s="73">
        <v>-16692</v>
      </c>
      <c r="C43" s="73">
        <v>-16635</v>
      </c>
      <c r="D43" s="73">
        <v>-11630</v>
      </c>
      <c r="E43" s="73">
        <v>-13212</v>
      </c>
      <c r="F43" s="73">
        <v>-12015</v>
      </c>
      <c r="G43" s="73">
        <v>-14503</v>
      </c>
      <c r="H43" s="66"/>
    </row>
    <row r="44" spans="1:8" x14ac:dyDescent="0.2">
      <c r="A44" s="66" t="s">
        <v>172</v>
      </c>
      <c r="B44" s="73">
        <v>1063855</v>
      </c>
      <c r="C44" s="73">
        <v>1058282</v>
      </c>
      <c r="D44" s="73">
        <v>1054192</v>
      </c>
      <c r="E44" s="73">
        <v>1052356</v>
      </c>
      <c r="F44" s="73">
        <v>1049328</v>
      </c>
      <c r="G44" s="73">
        <v>1047529</v>
      </c>
      <c r="H44" s="66"/>
    </row>
    <row r="45" spans="1:8" x14ac:dyDescent="0.2">
      <c r="A45" s="66" t="s">
        <v>171</v>
      </c>
      <c r="B45" s="77">
        <v>0</v>
      </c>
      <c r="C45" s="77">
        <v>0</v>
      </c>
      <c r="D45" s="73">
        <v>2616</v>
      </c>
      <c r="E45" s="73">
        <v>2616</v>
      </c>
      <c r="F45" s="77">
        <v>0</v>
      </c>
      <c r="G45" s="73">
        <v>2616</v>
      </c>
      <c r="H45" s="66"/>
    </row>
    <row r="46" spans="1:8" x14ac:dyDescent="0.2">
      <c r="A46" s="66" t="s">
        <v>170</v>
      </c>
      <c r="B46" s="77">
        <v>0</v>
      </c>
      <c r="C46" s="77">
        <v>0</v>
      </c>
      <c r="D46" s="73">
        <v>2616</v>
      </c>
      <c r="E46" s="73">
        <v>2616</v>
      </c>
      <c r="F46" s="77">
        <v>0</v>
      </c>
      <c r="G46" s="73">
        <v>2616</v>
      </c>
      <c r="H46" s="66"/>
    </row>
    <row r="47" spans="1:8" x14ac:dyDescent="0.2">
      <c r="A47" s="66" t="s">
        <v>169</v>
      </c>
      <c r="B47" s="73">
        <v>713743</v>
      </c>
      <c r="C47" s="73">
        <v>747657</v>
      </c>
      <c r="D47" s="73">
        <v>819910</v>
      </c>
      <c r="E47" s="73">
        <v>901818</v>
      </c>
      <c r="F47" s="73">
        <v>910241</v>
      </c>
      <c r="G47" s="73">
        <v>921614</v>
      </c>
      <c r="H47" s="66"/>
    </row>
    <row r="48" spans="1:8" x14ac:dyDescent="0.2">
      <c r="A48" s="174" t="s">
        <v>168</v>
      </c>
      <c r="B48" s="175">
        <v>3732536</v>
      </c>
      <c r="C48" s="175">
        <v>3765249</v>
      </c>
      <c r="D48" s="175">
        <v>3596466</v>
      </c>
      <c r="E48" s="175">
        <v>3705686</v>
      </c>
      <c r="F48" s="175">
        <v>2780105</v>
      </c>
      <c r="G48" s="175">
        <v>2993888</v>
      </c>
      <c r="H48" s="66"/>
    </row>
    <row r="50" spans="1:8" x14ac:dyDescent="0.2">
      <c r="A50" s="71" t="s">
        <v>167</v>
      </c>
    </row>
    <row r="51" spans="1:8" x14ac:dyDescent="0.2">
      <c r="A51" s="69" t="s">
        <v>78</v>
      </c>
      <c r="B51" s="70" t="s">
        <v>77</v>
      </c>
      <c r="C51" s="70" t="s">
        <v>76</v>
      </c>
      <c r="D51" s="70" t="s">
        <v>75</v>
      </c>
      <c r="E51" s="70" t="s">
        <v>74</v>
      </c>
      <c r="F51" s="70" t="s">
        <v>73</v>
      </c>
      <c r="G51" s="70" t="s">
        <v>72</v>
      </c>
      <c r="H51" s="69"/>
    </row>
    <row r="52" spans="1:8" x14ac:dyDescent="0.2">
      <c r="A52" s="69" t="s">
        <v>71</v>
      </c>
      <c r="B52" s="70" t="s">
        <v>70</v>
      </c>
      <c r="C52" s="70" t="s">
        <v>70</v>
      </c>
      <c r="D52" s="70" t="s">
        <v>70</v>
      </c>
      <c r="E52" s="70" t="s">
        <v>70</v>
      </c>
      <c r="F52" s="70" t="s">
        <v>70</v>
      </c>
      <c r="G52" s="70" t="s">
        <v>70</v>
      </c>
      <c r="H52" s="69"/>
    </row>
    <row r="53" spans="1:8" ht="25.5" x14ac:dyDescent="0.2">
      <c r="A53" s="69" t="s">
        <v>69</v>
      </c>
      <c r="B53" s="70" t="s">
        <v>68</v>
      </c>
      <c r="C53" s="70" t="s">
        <v>68</v>
      </c>
      <c r="D53" s="70" t="s">
        <v>68</v>
      </c>
      <c r="E53" s="70" t="s">
        <v>68</v>
      </c>
      <c r="F53" s="70" t="s">
        <v>68</v>
      </c>
      <c r="G53" s="70" t="s">
        <v>68</v>
      </c>
      <c r="H53" s="69"/>
    </row>
    <row r="54" spans="1:8" x14ac:dyDescent="0.2">
      <c r="A54" s="69" t="s">
        <v>67</v>
      </c>
      <c r="B54" s="70" t="s">
        <v>66</v>
      </c>
      <c r="C54" s="70" t="s">
        <v>66</v>
      </c>
      <c r="D54" s="70" t="s">
        <v>66</v>
      </c>
      <c r="E54" s="70" t="s">
        <v>66</v>
      </c>
      <c r="F54" s="70" t="s">
        <v>66</v>
      </c>
      <c r="G54" s="70" t="s">
        <v>66</v>
      </c>
      <c r="H54" s="69"/>
    </row>
    <row r="55" spans="1:8" x14ac:dyDescent="0.2">
      <c r="A55" s="69" t="s">
        <v>65</v>
      </c>
      <c r="B55" s="70" t="s">
        <v>64</v>
      </c>
      <c r="C55" s="70" t="s">
        <v>64</v>
      </c>
      <c r="D55" s="70" t="s">
        <v>64</v>
      </c>
      <c r="E55" s="70" t="s">
        <v>64</v>
      </c>
      <c r="F55" s="70" t="s">
        <v>64</v>
      </c>
      <c r="G55" s="70" t="s">
        <v>64</v>
      </c>
      <c r="H55" s="69"/>
    </row>
    <row r="56" spans="1:8" x14ac:dyDescent="0.2">
      <c r="A56" s="66" t="s">
        <v>166</v>
      </c>
      <c r="B56" s="72">
        <v>6839005</v>
      </c>
      <c r="C56" s="72">
        <v>7129199</v>
      </c>
      <c r="D56" s="72">
        <v>6998565</v>
      </c>
      <c r="E56" s="72">
        <v>5810564</v>
      </c>
      <c r="F56" s="72">
        <v>1105152</v>
      </c>
      <c r="G56" s="72">
        <v>5121804</v>
      </c>
      <c r="H56" s="66"/>
    </row>
    <row r="57" spans="1:8" x14ac:dyDescent="0.2">
      <c r="A57" s="66" t="s">
        <v>165</v>
      </c>
      <c r="B57" s="72">
        <v>6839005</v>
      </c>
      <c r="C57" s="72">
        <v>7129199</v>
      </c>
      <c r="D57" s="72">
        <v>6998565</v>
      </c>
      <c r="E57" s="72">
        <v>5810564</v>
      </c>
      <c r="F57" s="72">
        <v>1105152</v>
      </c>
      <c r="G57" s="72">
        <v>5121804</v>
      </c>
      <c r="H57" s="66"/>
    </row>
    <row r="58" spans="1:8" x14ac:dyDescent="0.2">
      <c r="A58" s="66" t="s">
        <v>2</v>
      </c>
      <c r="B58" s="72">
        <v>5156499</v>
      </c>
      <c r="C58" s="72">
        <v>5218383</v>
      </c>
      <c r="D58" s="72">
        <v>5205712</v>
      </c>
      <c r="E58" s="72">
        <v>4133819</v>
      </c>
      <c r="F58" s="72">
        <v>773491</v>
      </c>
      <c r="G58" s="72">
        <v>3540596</v>
      </c>
      <c r="H58" s="66"/>
    </row>
    <row r="59" spans="1:8" x14ac:dyDescent="0.2">
      <c r="A59" s="66" t="s">
        <v>27</v>
      </c>
      <c r="B59" s="72">
        <v>1682506</v>
      </c>
      <c r="C59" s="72">
        <v>1910816</v>
      </c>
      <c r="D59" s="72">
        <v>1792853</v>
      </c>
      <c r="E59" s="72">
        <v>1676745</v>
      </c>
      <c r="F59" s="72">
        <v>331661</v>
      </c>
      <c r="G59" s="72">
        <v>1581208</v>
      </c>
      <c r="H59" s="76">
        <f>B57-B58</f>
        <v>1682506</v>
      </c>
    </row>
    <row r="60" spans="1:8" x14ac:dyDescent="0.2">
      <c r="A60" s="66" t="s">
        <v>164</v>
      </c>
      <c r="B60" s="72">
        <v>1675376</v>
      </c>
      <c r="C60" s="72">
        <v>1739452</v>
      </c>
      <c r="D60" s="72">
        <v>1629384</v>
      </c>
      <c r="E60" s="72">
        <v>1392207</v>
      </c>
      <c r="F60" s="72">
        <v>286554</v>
      </c>
      <c r="G60" s="72">
        <v>1251524</v>
      </c>
      <c r="H60" s="66"/>
    </row>
    <row r="61" spans="1:8" x14ac:dyDescent="0.2">
      <c r="A61" s="66" t="s">
        <v>163</v>
      </c>
      <c r="B61" s="72">
        <v>227134</v>
      </c>
      <c r="C61" s="72">
        <v>232667</v>
      </c>
      <c r="D61" s="72">
        <v>228647</v>
      </c>
      <c r="E61" s="72">
        <v>207774</v>
      </c>
      <c r="F61" s="72">
        <v>45879</v>
      </c>
      <c r="G61" s="72">
        <v>173557</v>
      </c>
      <c r="H61" s="66"/>
    </row>
    <row r="62" spans="1:8" x14ac:dyDescent="0.2">
      <c r="A62" s="66" t="s">
        <v>162</v>
      </c>
      <c r="B62" s="67">
        <v>0</v>
      </c>
      <c r="C62" s="67">
        <v>0</v>
      </c>
      <c r="D62" s="67">
        <v>81</v>
      </c>
      <c r="E62" s="72">
        <v>3518</v>
      </c>
      <c r="F62" s="72">
        <v>2472</v>
      </c>
      <c r="G62" s="72">
        <v>12796</v>
      </c>
      <c r="H62" s="66"/>
    </row>
    <row r="63" spans="1:8" x14ac:dyDescent="0.2">
      <c r="A63" s="66" t="s">
        <v>161</v>
      </c>
      <c r="B63" s="72">
        <v>1902510</v>
      </c>
      <c r="C63" s="72">
        <v>1972119</v>
      </c>
      <c r="D63" s="72">
        <v>1858112</v>
      </c>
      <c r="E63" s="72">
        <v>1603499</v>
      </c>
      <c r="F63" s="72">
        <v>334905</v>
      </c>
      <c r="G63" s="72">
        <v>1437877</v>
      </c>
      <c r="H63" s="76">
        <f>B63</f>
        <v>1902510</v>
      </c>
    </row>
    <row r="64" spans="1:8" x14ac:dyDescent="0.2">
      <c r="A64" s="66" t="s">
        <v>160</v>
      </c>
      <c r="B64" s="72">
        <v>-220004</v>
      </c>
      <c r="C64" s="72">
        <v>-61303</v>
      </c>
      <c r="D64" s="72">
        <v>-65259</v>
      </c>
      <c r="E64" s="72">
        <v>73246</v>
      </c>
      <c r="F64" s="72">
        <v>-3244</v>
      </c>
      <c r="G64" s="72">
        <v>143331</v>
      </c>
      <c r="H64" s="75">
        <f>H59-H63</f>
        <v>-220004</v>
      </c>
    </row>
    <row r="65" spans="1:8" x14ac:dyDescent="0.2">
      <c r="A65" s="74" t="s">
        <v>159</v>
      </c>
      <c r="B65" s="72">
        <v>-35345</v>
      </c>
      <c r="C65" s="72">
        <v>-35304</v>
      </c>
      <c r="D65" s="72">
        <v>-57350</v>
      </c>
      <c r="E65" s="72">
        <v>-28237</v>
      </c>
      <c r="F65" s="68">
        <v>-199</v>
      </c>
      <c r="G65" s="72">
        <v>-2344</v>
      </c>
      <c r="H65" s="66"/>
    </row>
    <row r="66" spans="1:8" x14ac:dyDescent="0.2">
      <c r="A66" s="66" t="s">
        <v>158</v>
      </c>
      <c r="B66" s="67">
        <v>0</v>
      </c>
      <c r="C66" s="67">
        <v>0</v>
      </c>
      <c r="D66" s="67">
        <v>0</v>
      </c>
      <c r="E66" s="67">
        <v>0</v>
      </c>
      <c r="F66" s="67">
        <v>0</v>
      </c>
      <c r="G66" s="67">
        <v>0</v>
      </c>
      <c r="H66" s="66"/>
    </row>
    <row r="67" spans="1:8" x14ac:dyDescent="0.2">
      <c r="A67" s="66" t="s">
        <v>157</v>
      </c>
      <c r="B67" s="72">
        <v>-35345</v>
      </c>
      <c r="C67" s="72">
        <v>-35304</v>
      </c>
      <c r="D67" s="72">
        <v>-57350</v>
      </c>
      <c r="E67" s="72">
        <v>-28237</v>
      </c>
      <c r="F67" s="68">
        <v>-199</v>
      </c>
      <c r="G67" s="72">
        <v>-2344</v>
      </c>
      <c r="H67" s="66"/>
    </row>
    <row r="68" spans="1:8" x14ac:dyDescent="0.2">
      <c r="A68" s="66" t="s">
        <v>156</v>
      </c>
      <c r="B68" s="72">
        <v>-255349</v>
      </c>
      <c r="C68" s="72">
        <v>-96607</v>
      </c>
      <c r="D68" s="72">
        <v>-122609</v>
      </c>
      <c r="E68" s="72">
        <v>45009</v>
      </c>
      <c r="F68" s="72">
        <v>-3443</v>
      </c>
      <c r="G68" s="72">
        <v>140987</v>
      </c>
      <c r="H68" s="66"/>
    </row>
    <row r="69" spans="1:8" x14ac:dyDescent="0.2">
      <c r="A69" s="66" t="s">
        <v>155</v>
      </c>
      <c r="B69" s="72">
        <v>-97543</v>
      </c>
      <c r="C69" s="72">
        <v>-27740</v>
      </c>
      <c r="D69" s="72">
        <v>-48652</v>
      </c>
      <c r="E69" s="72">
        <v>8365</v>
      </c>
      <c r="F69" s="72">
        <v>-1374</v>
      </c>
      <c r="G69" s="72">
        <v>55591</v>
      </c>
      <c r="H69" s="66"/>
    </row>
    <row r="70" spans="1:8" x14ac:dyDescent="0.2">
      <c r="A70" s="66" t="s">
        <v>154</v>
      </c>
      <c r="B70" s="67">
        <v>0</v>
      </c>
      <c r="C70" s="67">
        <v>0</v>
      </c>
      <c r="D70" s="67">
        <v>0</v>
      </c>
      <c r="E70" s="67">
        <v>0</v>
      </c>
      <c r="F70" s="67">
        <v>0</v>
      </c>
      <c r="G70" s="72">
        <v>85396</v>
      </c>
      <c r="H70" s="66"/>
    </row>
    <row r="71" spans="1:8" x14ac:dyDescent="0.2">
      <c r="A71" s="66" t="s">
        <v>153</v>
      </c>
      <c r="B71" s="67">
        <v>0</v>
      </c>
      <c r="C71" s="67">
        <v>0</v>
      </c>
      <c r="D71" s="68">
        <v>-37</v>
      </c>
      <c r="E71" s="68">
        <v>-32</v>
      </c>
      <c r="F71" s="68">
        <v>-30</v>
      </c>
      <c r="G71" s="68">
        <v>-30</v>
      </c>
      <c r="H71" s="66"/>
    </row>
    <row r="72" spans="1:8" x14ac:dyDescent="0.2">
      <c r="A72" s="66" t="s">
        <v>152</v>
      </c>
      <c r="B72" s="67">
        <v>0</v>
      </c>
      <c r="C72" s="67">
        <v>0</v>
      </c>
      <c r="D72" s="67">
        <v>0</v>
      </c>
      <c r="E72" s="67">
        <v>0</v>
      </c>
      <c r="F72" s="68">
        <v>-654</v>
      </c>
      <c r="G72" s="72">
        <v>-9506</v>
      </c>
      <c r="H72" s="66"/>
    </row>
    <row r="73" spans="1:8" x14ac:dyDescent="0.2">
      <c r="A73" s="66" t="s">
        <v>151</v>
      </c>
      <c r="B73" s="67">
        <v>0</v>
      </c>
      <c r="C73" s="67">
        <v>0</v>
      </c>
      <c r="D73" s="67">
        <v>0</v>
      </c>
      <c r="E73" s="67">
        <v>0</v>
      </c>
      <c r="F73" s="67">
        <v>0</v>
      </c>
      <c r="G73" s="67">
        <v>0</v>
      </c>
      <c r="H73" s="66"/>
    </row>
    <row r="74" spans="1:8" x14ac:dyDescent="0.2">
      <c r="A74" s="66" t="s">
        <v>150</v>
      </c>
      <c r="B74" s="67">
        <v>0</v>
      </c>
      <c r="C74" s="67">
        <v>0</v>
      </c>
      <c r="D74" s="67">
        <v>0</v>
      </c>
      <c r="E74" s="67">
        <v>0</v>
      </c>
      <c r="F74" s="67">
        <v>0</v>
      </c>
      <c r="G74" s="67">
        <v>0</v>
      </c>
      <c r="H74" s="66"/>
    </row>
    <row r="75" spans="1:8" x14ac:dyDescent="0.2">
      <c r="A75" s="66" t="s">
        <v>136</v>
      </c>
      <c r="B75" s="72">
        <v>-157806</v>
      </c>
      <c r="C75" s="72">
        <v>-68867</v>
      </c>
      <c r="D75" s="72">
        <v>-73920</v>
      </c>
      <c r="E75" s="72">
        <v>36676</v>
      </c>
      <c r="F75" s="72">
        <v>-2693</v>
      </c>
      <c r="G75" s="72">
        <v>75920</v>
      </c>
      <c r="H75" s="66"/>
    </row>
    <row r="76" spans="1:8" x14ac:dyDescent="0.2">
      <c r="A76" s="66" t="s">
        <v>149</v>
      </c>
      <c r="B76" s="67">
        <v>0</v>
      </c>
      <c r="C76" s="67">
        <v>0</v>
      </c>
      <c r="D76" s="67">
        <v>0</v>
      </c>
      <c r="E76" s="67">
        <v>0</v>
      </c>
      <c r="F76" s="67">
        <v>0</v>
      </c>
      <c r="G76" s="67">
        <v>0</v>
      </c>
      <c r="H76" s="66"/>
    </row>
    <row r="77" spans="1:8" x14ac:dyDescent="0.2">
      <c r="A77" s="66" t="s">
        <v>148</v>
      </c>
      <c r="B77" s="72">
        <v>-157806</v>
      </c>
      <c r="C77" s="72">
        <v>-68867</v>
      </c>
      <c r="D77" s="72">
        <v>-73957</v>
      </c>
      <c r="E77" s="72">
        <v>36644</v>
      </c>
      <c r="F77" s="72">
        <v>-2723</v>
      </c>
      <c r="G77" s="72">
        <v>75920</v>
      </c>
      <c r="H77" s="66"/>
    </row>
    <row r="78" spans="1:8" x14ac:dyDescent="0.2">
      <c r="A78" s="66" t="s">
        <v>147</v>
      </c>
      <c r="B78" s="72">
        <v>58247</v>
      </c>
      <c r="C78" s="72">
        <v>57337</v>
      </c>
      <c r="D78" s="72">
        <v>56588</v>
      </c>
      <c r="E78" s="72">
        <v>55344</v>
      </c>
      <c r="F78" s="72">
        <v>54759</v>
      </c>
      <c r="G78" s="72">
        <v>55207</v>
      </c>
      <c r="H78" s="66"/>
    </row>
    <row r="79" spans="1:8" x14ac:dyDescent="0.2">
      <c r="A79" s="66" t="s">
        <v>146</v>
      </c>
      <c r="B79" s="68">
        <v>-3.02</v>
      </c>
      <c r="C79" s="68">
        <v>-1.41</v>
      </c>
      <c r="D79" s="68">
        <v>-1.31</v>
      </c>
      <c r="E79" s="67">
        <v>0.64</v>
      </c>
      <c r="F79" s="68">
        <v>-0.05</v>
      </c>
      <c r="G79" s="67">
        <v>1.38</v>
      </c>
      <c r="H79" s="66"/>
    </row>
    <row r="80" spans="1:8" x14ac:dyDescent="0.2">
      <c r="A80" s="66" t="s">
        <v>145</v>
      </c>
      <c r="B80" s="68">
        <v>-3.02</v>
      </c>
      <c r="C80" s="68">
        <v>-1.41</v>
      </c>
      <c r="D80" s="68">
        <v>-1.31</v>
      </c>
      <c r="E80" s="67">
        <v>0.64</v>
      </c>
      <c r="F80" s="68">
        <v>-0.04</v>
      </c>
      <c r="G80" s="67">
        <v>1.55</v>
      </c>
      <c r="H80" s="66"/>
    </row>
    <row r="81" spans="1:8" x14ac:dyDescent="0.2">
      <c r="A81" s="66" t="s">
        <v>144</v>
      </c>
      <c r="B81" s="72">
        <v>58247</v>
      </c>
      <c r="C81" s="72">
        <v>57337</v>
      </c>
      <c r="D81" s="72">
        <v>56588</v>
      </c>
      <c r="E81" s="72">
        <v>56153</v>
      </c>
      <c r="F81" s="72">
        <v>54759</v>
      </c>
      <c r="G81" s="72">
        <v>57327</v>
      </c>
      <c r="H81" s="66"/>
    </row>
    <row r="82" spans="1:8" x14ac:dyDescent="0.2">
      <c r="A82" s="66" t="s">
        <v>143</v>
      </c>
      <c r="B82" s="68">
        <v>-3.02</v>
      </c>
      <c r="C82" s="68">
        <v>-1.41</v>
      </c>
      <c r="D82" s="68">
        <v>-1.31</v>
      </c>
      <c r="E82" s="67">
        <v>0.63</v>
      </c>
      <c r="F82" s="68">
        <v>-0.05</v>
      </c>
      <c r="G82" s="67">
        <v>1.32</v>
      </c>
      <c r="H82" s="66"/>
    </row>
    <row r="83" spans="1:8" x14ac:dyDescent="0.2">
      <c r="A83" s="66" t="s">
        <v>142</v>
      </c>
      <c r="B83" s="68">
        <v>-3.02</v>
      </c>
      <c r="C83" s="68">
        <v>-1.41</v>
      </c>
      <c r="D83" s="68">
        <v>-1.31</v>
      </c>
      <c r="E83" s="67">
        <v>0.63</v>
      </c>
      <c r="F83" s="68">
        <v>-0.04</v>
      </c>
      <c r="G83" s="67">
        <v>1.49</v>
      </c>
      <c r="H83" s="66"/>
    </row>
    <row r="84" spans="1:8" x14ac:dyDescent="0.2">
      <c r="A84" s="66" t="s">
        <v>141</v>
      </c>
      <c r="B84" s="72">
        <v>58706</v>
      </c>
      <c r="C84" s="72">
        <v>57654</v>
      </c>
      <c r="D84" s="72">
        <v>57055</v>
      </c>
      <c r="E84" s="72">
        <v>55708</v>
      </c>
      <c r="F84" s="72">
        <v>55077</v>
      </c>
      <c r="G84" s="72">
        <v>54615</v>
      </c>
      <c r="H84" s="66"/>
    </row>
    <row r="86" spans="1:8" x14ac:dyDescent="0.2">
      <c r="A86" s="71" t="s">
        <v>140</v>
      </c>
    </row>
    <row r="87" spans="1:8" x14ac:dyDescent="0.2">
      <c r="A87" s="69" t="s">
        <v>78</v>
      </c>
      <c r="B87" s="70" t="s">
        <v>77</v>
      </c>
      <c r="C87" s="70" t="s">
        <v>76</v>
      </c>
      <c r="D87" s="70" t="s">
        <v>75</v>
      </c>
      <c r="E87" s="70" t="s">
        <v>74</v>
      </c>
      <c r="F87" s="70" t="s">
        <v>73</v>
      </c>
      <c r="G87" s="70" t="s">
        <v>72</v>
      </c>
      <c r="H87" s="69"/>
    </row>
    <row r="88" spans="1:8" x14ac:dyDescent="0.2">
      <c r="A88" s="69" t="s">
        <v>71</v>
      </c>
      <c r="B88" s="70" t="s">
        <v>70</v>
      </c>
      <c r="C88" s="70" t="s">
        <v>70</v>
      </c>
      <c r="D88" s="70" t="s">
        <v>70</v>
      </c>
      <c r="E88" s="70" t="s">
        <v>70</v>
      </c>
      <c r="F88" s="70" t="s">
        <v>70</v>
      </c>
      <c r="G88" s="70" t="s">
        <v>70</v>
      </c>
      <c r="H88" s="69"/>
    </row>
    <row r="89" spans="1:8" ht="25.5" x14ac:dyDescent="0.2">
      <c r="A89" s="69" t="s">
        <v>69</v>
      </c>
      <c r="B89" s="70" t="s">
        <v>68</v>
      </c>
      <c r="C89" s="70" t="s">
        <v>68</v>
      </c>
      <c r="D89" s="70" t="s">
        <v>68</v>
      </c>
      <c r="E89" s="70" t="s">
        <v>68</v>
      </c>
      <c r="F89" s="70" t="s">
        <v>68</v>
      </c>
      <c r="G89" s="70" t="s">
        <v>68</v>
      </c>
      <c r="H89" s="69"/>
    </row>
    <row r="90" spans="1:8" x14ac:dyDescent="0.2">
      <c r="A90" s="69" t="s">
        <v>67</v>
      </c>
      <c r="B90" s="70" t="s">
        <v>66</v>
      </c>
      <c r="C90" s="70" t="s">
        <v>66</v>
      </c>
      <c r="D90" s="70" t="s">
        <v>66</v>
      </c>
      <c r="E90" s="70" t="s">
        <v>66</v>
      </c>
      <c r="F90" s="70" t="s">
        <v>66</v>
      </c>
      <c r="G90" s="70" t="s">
        <v>66</v>
      </c>
      <c r="H90" s="69"/>
    </row>
    <row r="91" spans="1:8" x14ac:dyDescent="0.2">
      <c r="A91" s="69" t="s">
        <v>65</v>
      </c>
      <c r="B91" s="70" t="s">
        <v>64</v>
      </c>
      <c r="C91" s="70" t="s">
        <v>64</v>
      </c>
      <c r="D91" s="70" t="s">
        <v>64</v>
      </c>
      <c r="E91" s="70" t="s">
        <v>64</v>
      </c>
      <c r="F91" s="70" t="s">
        <v>64</v>
      </c>
      <c r="G91" s="70" t="s">
        <v>64</v>
      </c>
      <c r="H91" s="69"/>
    </row>
    <row r="92" spans="1:8" x14ac:dyDescent="0.2">
      <c r="A92" s="66" t="s">
        <v>139</v>
      </c>
      <c r="B92" s="73">
        <v>586188</v>
      </c>
      <c r="C92" s="73">
        <v>562379</v>
      </c>
      <c r="D92" s="73">
        <v>681082</v>
      </c>
      <c r="E92" s="73">
        <v>697042</v>
      </c>
      <c r="F92" s="73">
        <v>721200</v>
      </c>
      <c r="G92" s="73">
        <v>696861</v>
      </c>
      <c r="H92" s="66"/>
    </row>
    <row r="93" spans="1:8" x14ac:dyDescent="0.2">
      <c r="A93" s="66" t="s">
        <v>138</v>
      </c>
      <c r="B93" s="73">
        <v>410349</v>
      </c>
      <c r="C93" s="73">
        <v>481574</v>
      </c>
      <c r="D93" s="73">
        <v>562379</v>
      </c>
      <c r="E93" s="73">
        <v>681082</v>
      </c>
      <c r="F93" s="73">
        <v>697042</v>
      </c>
      <c r="G93" s="73">
        <v>721200</v>
      </c>
      <c r="H93" s="66"/>
    </row>
    <row r="95" spans="1:8" x14ac:dyDescent="0.2">
      <c r="A95" s="71" t="s">
        <v>137</v>
      </c>
    </row>
    <row r="96" spans="1:8" x14ac:dyDescent="0.2">
      <c r="A96" s="69" t="s">
        <v>78</v>
      </c>
      <c r="B96" s="70" t="s">
        <v>77</v>
      </c>
      <c r="C96" s="70" t="s">
        <v>76</v>
      </c>
      <c r="D96" s="70" t="s">
        <v>75</v>
      </c>
      <c r="E96" s="70" t="s">
        <v>74</v>
      </c>
      <c r="F96" s="70" t="s">
        <v>73</v>
      </c>
      <c r="G96" s="70" t="s">
        <v>72</v>
      </c>
      <c r="H96" s="69"/>
    </row>
    <row r="97" spans="1:8" x14ac:dyDescent="0.2">
      <c r="A97" s="69" t="s">
        <v>71</v>
      </c>
      <c r="B97" s="70" t="s">
        <v>70</v>
      </c>
      <c r="C97" s="70" t="s">
        <v>70</v>
      </c>
      <c r="D97" s="70" t="s">
        <v>70</v>
      </c>
      <c r="E97" s="70" t="s">
        <v>70</v>
      </c>
      <c r="F97" s="70" t="s">
        <v>70</v>
      </c>
      <c r="G97" s="70" t="s">
        <v>70</v>
      </c>
      <c r="H97" s="69"/>
    </row>
    <row r="98" spans="1:8" ht="25.5" x14ac:dyDescent="0.2">
      <c r="A98" s="69" t="s">
        <v>69</v>
      </c>
      <c r="B98" s="70" t="s">
        <v>68</v>
      </c>
      <c r="C98" s="70" t="s">
        <v>68</v>
      </c>
      <c r="D98" s="70" t="s">
        <v>68</v>
      </c>
      <c r="E98" s="70" t="s">
        <v>68</v>
      </c>
      <c r="F98" s="70" t="s">
        <v>68</v>
      </c>
      <c r="G98" s="70" t="s">
        <v>68</v>
      </c>
      <c r="H98" s="69"/>
    </row>
    <row r="99" spans="1:8" x14ac:dyDescent="0.2">
      <c r="A99" s="69" t="s">
        <v>67</v>
      </c>
      <c r="B99" s="70" t="s">
        <v>66</v>
      </c>
      <c r="C99" s="70" t="s">
        <v>66</v>
      </c>
      <c r="D99" s="70" t="s">
        <v>66</v>
      </c>
      <c r="E99" s="70" t="s">
        <v>66</v>
      </c>
      <c r="F99" s="70" t="s">
        <v>66</v>
      </c>
      <c r="G99" s="70" t="s">
        <v>66</v>
      </c>
      <c r="H99" s="69"/>
    </row>
    <row r="100" spans="1:8" x14ac:dyDescent="0.2">
      <c r="A100" s="69" t="s">
        <v>65</v>
      </c>
      <c r="B100" s="70" t="s">
        <v>64</v>
      </c>
      <c r="C100" s="70" t="s">
        <v>64</v>
      </c>
      <c r="D100" s="70" t="s">
        <v>64</v>
      </c>
      <c r="E100" s="70" t="s">
        <v>64</v>
      </c>
      <c r="F100" s="70" t="s">
        <v>64</v>
      </c>
      <c r="G100" s="70" t="s">
        <v>64</v>
      </c>
      <c r="H100" s="69"/>
    </row>
    <row r="101" spans="1:8" x14ac:dyDescent="0.2">
      <c r="A101" s="66" t="s">
        <v>136</v>
      </c>
      <c r="B101" s="72">
        <v>-157806</v>
      </c>
      <c r="C101" s="72">
        <v>-68867</v>
      </c>
      <c r="D101" s="72">
        <v>-73957</v>
      </c>
      <c r="E101" s="72">
        <v>36644</v>
      </c>
      <c r="F101" s="72">
        <v>-2723</v>
      </c>
      <c r="G101" s="72">
        <v>75920</v>
      </c>
      <c r="H101" s="66"/>
    </row>
    <row r="102" spans="1:8" x14ac:dyDescent="0.2">
      <c r="A102" s="66" t="s">
        <v>135</v>
      </c>
      <c r="B102" s="72">
        <v>182606</v>
      </c>
      <c r="C102" s="72">
        <v>192008</v>
      </c>
      <c r="D102" s="72">
        <v>213820</v>
      </c>
      <c r="E102" s="72">
        <v>152285</v>
      </c>
      <c r="F102" s="72">
        <v>52257</v>
      </c>
      <c r="G102" s="72">
        <v>227629</v>
      </c>
      <c r="H102" s="66"/>
    </row>
    <row r="103" spans="1:8" x14ac:dyDescent="0.2">
      <c r="A103" s="66" t="s">
        <v>134</v>
      </c>
      <c r="B103" s="72">
        <v>92591</v>
      </c>
      <c r="C103" s="72">
        <v>-147253</v>
      </c>
      <c r="D103" s="72">
        <v>59209</v>
      </c>
      <c r="E103" s="72">
        <v>-60703</v>
      </c>
      <c r="F103" s="72">
        <v>-196252</v>
      </c>
      <c r="G103" s="72">
        <v>72700</v>
      </c>
      <c r="H103" s="66"/>
    </row>
    <row r="104" spans="1:8" x14ac:dyDescent="0.2">
      <c r="A104" s="66" t="s">
        <v>133</v>
      </c>
      <c r="B104" s="72">
        <v>117391</v>
      </c>
      <c r="C104" s="72">
        <v>-24112</v>
      </c>
      <c r="D104" s="72">
        <v>199072</v>
      </c>
      <c r="E104" s="72">
        <v>128226</v>
      </c>
      <c r="F104" s="72">
        <v>-146718</v>
      </c>
      <c r="G104" s="72">
        <v>376249</v>
      </c>
      <c r="H104" s="66"/>
    </row>
    <row r="105" spans="1:8" x14ac:dyDescent="0.2">
      <c r="A105" s="66" t="s">
        <v>132</v>
      </c>
      <c r="B105" s="72">
        <v>-165835</v>
      </c>
      <c r="C105" s="72">
        <v>-163552</v>
      </c>
      <c r="D105" s="72">
        <v>-110502</v>
      </c>
      <c r="E105" s="72">
        <v>-127779</v>
      </c>
      <c r="F105" s="72">
        <v>-22822</v>
      </c>
      <c r="G105" s="72">
        <v>-192153</v>
      </c>
      <c r="H105" s="66"/>
    </row>
    <row r="106" spans="1:8" x14ac:dyDescent="0.2">
      <c r="A106" s="66" t="s">
        <v>131</v>
      </c>
      <c r="B106" s="67" t="s">
        <v>46</v>
      </c>
      <c r="C106" s="72">
        <v>18000</v>
      </c>
      <c r="D106" s="67" t="s">
        <v>46</v>
      </c>
      <c r="E106" s="67" t="s">
        <v>46</v>
      </c>
      <c r="F106" s="67" t="s">
        <v>46</v>
      </c>
      <c r="G106" s="67" t="s">
        <v>46</v>
      </c>
      <c r="H106" s="66"/>
    </row>
    <row r="107" spans="1:8" x14ac:dyDescent="0.2">
      <c r="A107" s="66" t="s">
        <v>130</v>
      </c>
      <c r="B107" s="67" t="s">
        <v>46</v>
      </c>
      <c r="C107" s="67" t="s">
        <v>46</v>
      </c>
      <c r="D107" s="68">
        <v>-300</v>
      </c>
      <c r="E107" s="72">
        <v>-188189</v>
      </c>
      <c r="F107" s="72">
        <v>-15729</v>
      </c>
      <c r="G107" s="67" t="s">
        <v>46</v>
      </c>
      <c r="H107" s="66"/>
    </row>
    <row r="108" spans="1:8" x14ac:dyDescent="0.2">
      <c r="A108" s="66" t="s">
        <v>129</v>
      </c>
      <c r="B108" s="72">
        <v>-9845</v>
      </c>
      <c r="C108" s="72">
        <v>-27854</v>
      </c>
      <c r="D108" s="72">
        <v>-1466</v>
      </c>
      <c r="E108" s="72">
        <v>-3568</v>
      </c>
      <c r="F108" s="67">
        <v>87</v>
      </c>
      <c r="G108" s="68">
        <v>-723</v>
      </c>
      <c r="H108" s="66"/>
    </row>
    <row r="109" spans="1:8" x14ac:dyDescent="0.2">
      <c r="A109" s="66" t="s">
        <v>128</v>
      </c>
      <c r="B109" s="72">
        <v>-175680</v>
      </c>
      <c r="C109" s="72">
        <v>-173406</v>
      </c>
      <c r="D109" s="72">
        <v>-112268</v>
      </c>
      <c r="E109" s="72">
        <v>-319536</v>
      </c>
      <c r="F109" s="72">
        <v>-38464</v>
      </c>
      <c r="G109" s="72">
        <v>-192876</v>
      </c>
      <c r="H109" s="66"/>
    </row>
    <row r="110" spans="1:8" x14ac:dyDescent="0.2">
      <c r="A110" s="66" t="s">
        <v>127</v>
      </c>
      <c r="B110" s="72">
        <v>-247200</v>
      </c>
      <c r="C110" s="72">
        <v>11100</v>
      </c>
      <c r="D110" s="72">
        <v>-47300</v>
      </c>
      <c r="E110" s="72">
        <v>260400</v>
      </c>
      <c r="F110" s="67" t="s">
        <v>46</v>
      </c>
      <c r="G110" s="67" t="s">
        <v>46</v>
      </c>
      <c r="H110" s="66"/>
    </row>
    <row r="111" spans="1:8" x14ac:dyDescent="0.2">
      <c r="A111" s="66" t="s">
        <v>126</v>
      </c>
      <c r="B111" s="67" t="s">
        <v>46</v>
      </c>
      <c r="C111" s="67" t="s">
        <v>46</v>
      </c>
      <c r="D111" s="72">
        <v>6000</v>
      </c>
      <c r="E111" s="67" t="s">
        <v>46</v>
      </c>
      <c r="F111" s="67" t="s">
        <v>46</v>
      </c>
      <c r="G111" s="67" t="s">
        <v>46</v>
      </c>
      <c r="H111" s="66"/>
    </row>
    <row r="112" spans="1:8" x14ac:dyDescent="0.2">
      <c r="A112" s="66" t="s">
        <v>125</v>
      </c>
      <c r="B112" s="72">
        <v>-1734</v>
      </c>
      <c r="C112" s="72">
        <v>188579</v>
      </c>
      <c r="D112" s="72">
        <v>15431</v>
      </c>
      <c r="E112" s="68">
        <v>-247</v>
      </c>
      <c r="F112" s="72">
        <v>4032</v>
      </c>
      <c r="G112" s="72">
        <v>-190950</v>
      </c>
      <c r="H112" s="66"/>
    </row>
    <row r="113" spans="1:8" x14ac:dyDescent="0.2">
      <c r="A113" s="66" t="s">
        <v>124</v>
      </c>
      <c r="B113" s="72">
        <v>-15767</v>
      </c>
      <c r="C113" s="72">
        <v>-7081</v>
      </c>
      <c r="D113" s="72">
        <v>-44783</v>
      </c>
      <c r="E113" s="72">
        <v>-57403</v>
      </c>
      <c r="F113" s="72">
        <v>-14210</v>
      </c>
      <c r="G113" s="72">
        <v>-51581</v>
      </c>
      <c r="H113" s="66"/>
    </row>
    <row r="114" spans="1:8" x14ac:dyDescent="0.2">
      <c r="A114" s="66" t="s">
        <v>123</v>
      </c>
      <c r="B114" s="72">
        <v>429329</v>
      </c>
      <c r="C114" s="68">
        <v>-378</v>
      </c>
      <c r="D114" s="72">
        <v>-17688</v>
      </c>
      <c r="E114" s="72">
        <v>-37069</v>
      </c>
      <c r="F114" s="67">
        <v>0</v>
      </c>
      <c r="G114" s="67">
        <v>0</v>
      </c>
      <c r="H114" s="66"/>
    </row>
    <row r="115" spans="1:8" x14ac:dyDescent="0.2">
      <c r="A115" s="66" t="s">
        <v>122</v>
      </c>
      <c r="B115" s="72">
        <v>164628</v>
      </c>
      <c r="C115" s="72">
        <v>192220</v>
      </c>
      <c r="D115" s="72">
        <v>-88340</v>
      </c>
      <c r="E115" s="72">
        <v>165681</v>
      </c>
      <c r="F115" s="72">
        <v>-10178</v>
      </c>
      <c r="G115" s="72">
        <v>-242531</v>
      </c>
      <c r="H115" s="66"/>
    </row>
    <row r="116" spans="1:8" x14ac:dyDescent="0.2">
      <c r="A116" s="66" t="s">
        <v>121</v>
      </c>
      <c r="B116" s="67" t="s">
        <v>46</v>
      </c>
      <c r="C116" s="67" t="s">
        <v>46</v>
      </c>
      <c r="D116" s="67" t="s">
        <v>46</v>
      </c>
      <c r="E116" s="67" t="s">
        <v>46</v>
      </c>
      <c r="F116" s="67">
        <v>346</v>
      </c>
      <c r="G116" s="72">
        <v>5686</v>
      </c>
      <c r="H116" s="66"/>
    </row>
    <row r="117" spans="1:8" x14ac:dyDescent="0.2">
      <c r="A117" s="66" t="s">
        <v>120</v>
      </c>
      <c r="B117" s="72">
        <v>106339</v>
      </c>
      <c r="C117" s="72">
        <v>-5298</v>
      </c>
      <c r="D117" s="72">
        <v>-1536</v>
      </c>
      <c r="E117" s="72">
        <v>-25629</v>
      </c>
      <c r="F117" s="72">
        <v>-195014</v>
      </c>
      <c r="G117" s="72">
        <v>-53472</v>
      </c>
      <c r="H117" s="66"/>
    </row>
    <row r="118" spans="1:8" x14ac:dyDescent="0.2">
      <c r="A118" s="66" t="s">
        <v>119</v>
      </c>
      <c r="B118" s="72">
        <v>54131</v>
      </c>
      <c r="C118" s="72">
        <v>59429</v>
      </c>
      <c r="D118" s="72">
        <v>60965</v>
      </c>
      <c r="E118" s="72">
        <v>86594</v>
      </c>
      <c r="F118" s="72">
        <v>281608</v>
      </c>
      <c r="G118" s="72">
        <v>335080</v>
      </c>
      <c r="H118" s="66"/>
    </row>
    <row r="119" spans="1:8" x14ac:dyDescent="0.2">
      <c r="A119" s="66" t="s">
        <v>118</v>
      </c>
      <c r="B119" s="72">
        <v>160470</v>
      </c>
      <c r="C119" s="72">
        <v>54131</v>
      </c>
      <c r="D119" s="72">
        <v>59429</v>
      </c>
      <c r="E119" s="72">
        <v>60965</v>
      </c>
      <c r="F119" s="72">
        <v>86594</v>
      </c>
      <c r="G119" s="72">
        <v>281608</v>
      </c>
      <c r="H119" s="66"/>
    </row>
    <row r="120" spans="1:8" x14ac:dyDescent="0.2">
      <c r="A120" s="66" t="s">
        <v>117</v>
      </c>
      <c r="B120" s="72">
        <v>232604</v>
      </c>
      <c r="C120" s="72">
        <v>238048</v>
      </c>
      <c r="D120" s="72">
        <v>244734</v>
      </c>
      <c r="E120" s="72">
        <v>214464</v>
      </c>
      <c r="F120" s="72">
        <v>46426</v>
      </c>
      <c r="G120" s="72">
        <v>174104</v>
      </c>
      <c r="H120" s="66"/>
    </row>
    <row r="121" spans="1:8" x14ac:dyDescent="0.2">
      <c r="A121" s="66" t="s">
        <v>116</v>
      </c>
      <c r="B121" s="72">
        <v>-165835</v>
      </c>
      <c r="C121" s="72">
        <v>-145552</v>
      </c>
      <c r="D121" s="72">
        <v>-110502</v>
      </c>
      <c r="E121" s="72">
        <v>-127779</v>
      </c>
      <c r="F121" s="72">
        <v>-22822</v>
      </c>
      <c r="G121" s="72">
        <v>-192153</v>
      </c>
      <c r="H121" s="66"/>
    </row>
    <row r="123" spans="1:8" x14ac:dyDescent="0.2">
      <c r="A123" s="71" t="s">
        <v>115</v>
      </c>
    </row>
    <row r="124" spans="1:8" x14ac:dyDescent="0.2">
      <c r="A124" s="69" t="s">
        <v>78</v>
      </c>
      <c r="B124" s="70" t="s">
        <v>77</v>
      </c>
      <c r="C124" s="70" t="s">
        <v>76</v>
      </c>
      <c r="D124" s="70" t="s">
        <v>75</v>
      </c>
      <c r="E124" s="70" t="s">
        <v>74</v>
      </c>
      <c r="F124" s="70" t="s">
        <v>73</v>
      </c>
      <c r="G124" s="70" t="s">
        <v>72</v>
      </c>
      <c r="H124" s="69"/>
    </row>
    <row r="125" spans="1:8" x14ac:dyDescent="0.2">
      <c r="A125" s="69" t="s">
        <v>71</v>
      </c>
      <c r="B125" s="70" t="s">
        <v>70</v>
      </c>
      <c r="C125" s="70" t="s">
        <v>70</v>
      </c>
      <c r="D125" s="70" t="s">
        <v>70</v>
      </c>
      <c r="E125" s="70" t="s">
        <v>70</v>
      </c>
      <c r="F125" s="70" t="s">
        <v>70</v>
      </c>
      <c r="G125" s="70" t="s">
        <v>70</v>
      </c>
      <c r="H125" s="69"/>
    </row>
    <row r="126" spans="1:8" ht="25.5" x14ac:dyDescent="0.2">
      <c r="A126" s="69" t="s">
        <v>69</v>
      </c>
      <c r="B126" s="70" t="s">
        <v>68</v>
      </c>
      <c r="C126" s="70" t="s">
        <v>68</v>
      </c>
      <c r="D126" s="70" t="s">
        <v>68</v>
      </c>
      <c r="E126" s="70" t="s">
        <v>68</v>
      </c>
      <c r="F126" s="70" t="s">
        <v>68</v>
      </c>
      <c r="G126" s="70" t="s">
        <v>68</v>
      </c>
      <c r="H126" s="69"/>
    </row>
    <row r="127" spans="1:8" x14ac:dyDescent="0.2">
      <c r="A127" s="69" t="s">
        <v>67</v>
      </c>
      <c r="B127" s="70" t="s">
        <v>66</v>
      </c>
      <c r="C127" s="70" t="s">
        <v>66</v>
      </c>
      <c r="D127" s="70" t="s">
        <v>66</v>
      </c>
      <c r="E127" s="70" t="s">
        <v>66</v>
      </c>
      <c r="F127" s="70" t="s">
        <v>66</v>
      </c>
      <c r="G127" s="70" t="s">
        <v>66</v>
      </c>
      <c r="H127" s="69"/>
    </row>
    <row r="128" spans="1:8" x14ac:dyDescent="0.2">
      <c r="A128" s="69" t="s">
        <v>65</v>
      </c>
      <c r="B128" s="70" t="s">
        <v>64</v>
      </c>
      <c r="C128" s="70" t="s">
        <v>64</v>
      </c>
      <c r="D128" s="70" t="s">
        <v>64</v>
      </c>
      <c r="E128" s="70" t="s">
        <v>64</v>
      </c>
      <c r="F128" s="70" t="s">
        <v>64</v>
      </c>
      <c r="G128" s="70" t="s">
        <v>64</v>
      </c>
      <c r="H128" s="69"/>
    </row>
    <row r="129" spans="1:8" x14ac:dyDescent="0.2">
      <c r="A129" s="66" t="s">
        <v>114</v>
      </c>
      <c r="B129" s="67">
        <v>4.2990000000000004</v>
      </c>
      <c r="C129" s="67">
        <v>1.4379999999999999</v>
      </c>
      <c r="D129" s="67">
        <v>1.6519999999999999</v>
      </c>
      <c r="E129" s="67">
        <v>1.645</v>
      </c>
      <c r="F129" s="67">
        <v>3.1150000000000002</v>
      </c>
      <c r="G129" s="67">
        <v>9.4060000000000006</v>
      </c>
      <c r="H129" s="66"/>
    </row>
    <row r="130" spans="1:8" x14ac:dyDescent="0.2">
      <c r="A130" s="66" t="s">
        <v>113</v>
      </c>
      <c r="B130" s="67">
        <v>4.2990000000000004</v>
      </c>
      <c r="C130" s="67">
        <v>1.4379999999999999</v>
      </c>
      <c r="D130" s="67">
        <v>1.6519999999999999</v>
      </c>
      <c r="E130" s="67">
        <v>1.645</v>
      </c>
      <c r="F130" s="67">
        <v>3.1150000000000002</v>
      </c>
      <c r="G130" s="67">
        <v>9.4060000000000006</v>
      </c>
      <c r="H130" s="66"/>
    </row>
    <row r="131" spans="1:8" x14ac:dyDescent="0.2">
      <c r="A131" s="66" t="s">
        <v>112</v>
      </c>
      <c r="B131" s="67">
        <v>4.0019999999999998</v>
      </c>
      <c r="C131" s="67">
        <v>4.2530000000000001</v>
      </c>
      <c r="D131" s="67">
        <v>4.1550000000000002</v>
      </c>
      <c r="E131" s="67">
        <v>2.7890000000000001</v>
      </c>
      <c r="F131" s="67">
        <v>2.544</v>
      </c>
      <c r="G131" s="67">
        <v>2.3519999999999999</v>
      </c>
      <c r="H131" s="66"/>
    </row>
    <row r="132" spans="1:8" x14ac:dyDescent="0.2">
      <c r="A132" s="66" t="s">
        <v>111</v>
      </c>
      <c r="B132" s="67" t="s">
        <v>46</v>
      </c>
      <c r="C132" s="67">
        <v>0.01</v>
      </c>
      <c r="D132" s="67">
        <v>2.4E-2</v>
      </c>
      <c r="E132" s="67">
        <v>8.6999999999999994E-2</v>
      </c>
      <c r="F132" s="67" t="s">
        <v>46</v>
      </c>
      <c r="G132" s="67">
        <v>0.35299999999999998</v>
      </c>
      <c r="H132" s="66"/>
    </row>
    <row r="133" spans="1:8" x14ac:dyDescent="0.2">
      <c r="A133" s="66" t="s">
        <v>110</v>
      </c>
      <c r="B133" s="67">
        <v>37.796999999999997</v>
      </c>
      <c r="C133" s="67">
        <v>41.48</v>
      </c>
      <c r="D133" s="67">
        <v>38.241999999999997</v>
      </c>
      <c r="E133" s="67">
        <v>36.972999999999999</v>
      </c>
      <c r="F133" s="67">
        <v>44.378</v>
      </c>
      <c r="G133" s="67">
        <v>40.198</v>
      </c>
      <c r="H133" s="66"/>
    </row>
    <row r="134" spans="1:8" x14ac:dyDescent="0.2">
      <c r="A134" s="66" t="s">
        <v>109</v>
      </c>
      <c r="B134" s="67" t="s">
        <v>46</v>
      </c>
      <c r="C134" s="67" t="s">
        <v>46</v>
      </c>
      <c r="D134" s="67" t="s">
        <v>46</v>
      </c>
      <c r="E134" s="67" t="s">
        <v>46</v>
      </c>
      <c r="F134" s="67" t="s">
        <v>46</v>
      </c>
      <c r="G134" s="67">
        <v>1.0089999999999999</v>
      </c>
      <c r="H134" s="66"/>
    </row>
    <row r="135" spans="1:8" x14ac:dyDescent="0.2">
      <c r="A135" s="66" t="s">
        <v>108</v>
      </c>
      <c r="B135" s="67">
        <v>8.7479999999999993</v>
      </c>
      <c r="C135" s="67">
        <v>5.8780000000000001</v>
      </c>
      <c r="D135" s="67">
        <v>4.5030000000000001</v>
      </c>
      <c r="E135" s="67">
        <v>4.907</v>
      </c>
      <c r="F135" s="67">
        <v>4.5860000000000003</v>
      </c>
      <c r="G135" s="67">
        <v>4.2430000000000003</v>
      </c>
      <c r="H135" s="66"/>
    </row>
    <row r="136" spans="1:8" x14ac:dyDescent="0.2">
      <c r="A136" s="66" t="s">
        <v>107</v>
      </c>
      <c r="B136" s="67">
        <v>54.845999999999997</v>
      </c>
      <c r="C136" s="67">
        <v>53.058999999999997</v>
      </c>
      <c r="D136" s="67">
        <v>48.576000000000001</v>
      </c>
      <c r="E136" s="67">
        <v>46.401000000000003</v>
      </c>
      <c r="F136" s="67">
        <v>54.622</v>
      </c>
      <c r="G136" s="67">
        <v>57.561</v>
      </c>
      <c r="H136" s="66"/>
    </row>
    <row r="137" spans="1:8" x14ac:dyDescent="0.2">
      <c r="A137" s="66" t="s">
        <v>106</v>
      </c>
      <c r="B137" s="67">
        <v>83.332999999999998</v>
      </c>
      <c r="C137" s="67">
        <v>79.245999999999995</v>
      </c>
      <c r="D137" s="67">
        <v>80.168000000000006</v>
      </c>
      <c r="E137" s="67">
        <v>75.971000000000004</v>
      </c>
      <c r="F137" s="67">
        <v>87.884</v>
      </c>
      <c r="G137" s="67">
        <v>83.221000000000004</v>
      </c>
      <c r="H137" s="66"/>
    </row>
    <row r="138" spans="1:8" x14ac:dyDescent="0.2">
      <c r="A138" s="66" t="s">
        <v>105</v>
      </c>
      <c r="B138" s="67">
        <v>67.662000000000006</v>
      </c>
      <c r="C138" s="67">
        <v>62.709000000000003</v>
      </c>
      <c r="D138" s="67">
        <v>60.575000000000003</v>
      </c>
      <c r="E138" s="67">
        <v>54.057000000000002</v>
      </c>
      <c r="F138" s="67">
        <v>59.081000000000003</v>
      </c>
      <c r="G138" s="67">
        <v>55.808</v>
      </c>
      <c r="H138" s="66"/>
    </row>
    <row r="139" spans="1:8" x14ac:dyDescent="0.2">
      <c r="A139" s="66" t="s">
        <v>104</v>
      </c>
      <c r="B139" s="67">
        <v>15.670999999999999</v>
      </c>
      <c r="C139" s="67">
        <v>16.536999999999999</v>
      </c>
      <c r="D139" s="67">
        <v>19.593</v>
      </c>
      <c r="E139" s="67">
        <v>21.913</v>
      </c>
      <c r="F139" s="67">
        <v>28.803000000000001</v>
      </c>
      <c r="G139" s="67">
        <v>27.413</v>
      </c>
      <c r="H139" s="66"/>
    </row>
    <row r="140" spans="1:8" x14ac:dyDescent="0.2">
      <c r="A140" s="66" t="s">
        <v>103</v>
      </c>
      <c r="B140" s="67">
        <v>27.954999999999998</v>
      </c>
      <c r="C140" s="67">
        <v>28.783000000000001</v>
      </c>
      <c r="D140" s="67">
        <v>30.327000000000002</v>
      </c>
      <c r="E140" s="67">
        <v>29.940999999999999</v>
      </c>
      <c r="F140" s="67">
        <v>12.141</v>
      </c>
      <c r="G140" s="67">
        <v>10.804</v>
      </c>
      <c r="H140" s="66"/>
    </row>
    <row r="141" spans="1:8" x14ac:dyDescent="0.2">
      <c r="A141" s="66" t="s">
        <v>102</v>
      </c>
      <c r="B141" s="67" t="s">
        <v>46</v>
      </c>
      <c r="C141" s="67" t="s">
        <v>46</v>
      </c>
      <c r="D141" s="67" t="s">
        <v>46</v>
      </c>
      <c r="E141" s="67" t="s">
        <v>46</v>
      </c>
      <c r="F141" s="67">
        <v>3.9529999999999998</v>
      </c>
      <c r="G141" s="67">
        <v>3.677</v>
      </c>
      <c r="H141" s="66"/>
    </row>
    <row r="142" spans="1:8" x14ac:dyDescent="0.2">
      <c r="A142" s="66" t="s">
        <v>101</v>
      </c>
      <c r="B142" s="67" t="s">
        <v>46</v>
      </c>
      <c r="C142" s="67" t="s">
        <v>46</v>
      </c>
      <c r="D142" s="67" t="s">
        <v>46</v>
      </c>
      <c r="E142" s="67" t="s">
        <v>46</v>
      </c>
      <c r="F142" s="67" t="s">
        <v>46</v>
      </c>
      <c r="G142" s="67">
        <v>0.27800000000000002</v>
      </c>
      <c r="H142" s="66"/>
    </row>
    <row r="143" spans="1:8" x14ac:dyDescent="0.2">
      <c r="A143" s="66" t="s">
        <v>100</v>
      </c>
      <c r="B143" s="67">
        <v>1.5289999999999999</v>
      </c>
      <c r="C143" s="67">
        <v>1.6220000000000001</v>
      </c>
      <c r="D143" s="67">
        <v>1.504</v>
      </c>
      <c r="E143" s="67">
        <v>1.7450000000000001</v>
      </c>
      <c r="F143" s="67">
        <v>0.48099999999999998</v>
      </c>
      <c r="G143" s="67">
        <v>0.26700000000000002</v>
      </c>
      <c r="H143" s="66"/>
    </row>
    <row r="144" spans="1:8" x14ac:dyDescent="0.2">
      <c r="A144" s="66" t="s">
        <v>99</v>
      </c>
      <c r="B144" s="67">
        <v>100</v>
      </c>
      <c r="C144" s="67">
        <v>100</v>
      </c>
      <c r="D144" s="67">
        <v>100</v>
      </c>
      <c r="E144" s="67">
        <v>100</v>
      </c>
      <c r="F144" s="67">
        <v>100</v>
      </c>
      <c r="G144" s="67">
        <v>100</v>
      </c>
      <c r="H144" s="66"/>
    </row>
    <row r="145" spans="1:8" x14ac:dyDescent="0.2">
      <c r="A145" s="66" t="s">
        <v>98</v>
      </c>
      <c r="B145" s="67">
        <v>36.823</v>
      </c>
      <c r="C145" s="67">
        <v>39.994999999999997</v>
      </c>
      <c r="D145" s="67">
        <v>48.232999999999997</v>
      </c>
      <c r="E145" s="67">
        <v>43.835999999999999</v>
      </c>
      <c r="F145" s="67">
        <v>46.462000000000003</v>
      </c>
      <c r="G145" s="67">
        <v>48.661000000000001</v>
      </c>
      <c r="H145" s="66"/>
    </row>
    <row r="146" spans="1:8" x14ac:dyDescent="0.2">
      <c r="A146" s="66" t="s">
        <v>97</v>
      </c>
      <c r="B146" s="67">
        <v>21.571999999999999</v>
      </c>
      <c r="C146" s="67">
        <v>25.481000000000002</v>
      </c>
      <c r="D146" s="67">
        <v>26.387</v>
      </c>
      <c r="E146" s="67">
        <v>23.45</v>
      </c>
      <c r="F146" s="67">
        <v>25.117999999999999</v>
      </c>
      <c r="G146" s="67">
        <v>24.937000000000001</v>
      </c>
      <c r="H146" s="66"/>
    </row>
    <row r="147" spans="1:8" x14ac:dyDescent="0.2">
      <c r="A147" s="66" t="s">
        <v>96</v>
      </c>
      <c r="B147" s="67">
        <v>15.250999999999999</v>
      </c>
      <c r="C147" s="67">
        <v>14.513999999999999</v>
      </c>
      <c r="D147" s="67">
        <v>21.846</v>
      </c>
      <c r="E147" s="67">
        <v>20.385999999999999</v>
      </c>
      <c r="F147" s="67">
        <v>21.344000000000001</v>
      </c>
      <c r="G147" s="67">
        <v>23.724</v>
      </c>
      <c r="H147" s="66"/>
    </row>
    <row r="148" spans="1:8" x14ac:dyDescent="0.2">
      <c r="A148" s="66" t="s">
        <v>95</v>
      </c>
      <c r="B148" s="67" t="s">
        <v>46</v>
      </c>
      <c r="C148" s="67" t="s">
        <v>46</v>
      </c>
      <c r="D148" s="67" t="s">
        <v>46</v>
      </c>
      <c r="E148" s="67" t="s">
        <v>46</v>
      </c>
      <c r="F148" s="67" t="s">
        <v>46</v>
      </c>
      <c r="G148" s="67">
        <v>0.628</v>
      </c>
      <c r="H148" s="66"/>
    </row>
    <row r="149" spans="1:8" x14ac:dyDescent="0.2">
      <c r="A149" s="66" t="s">
        <v>94</v>
      </c>
      <c r="B149" s="67">
        <v>9.1370000000000005</v>
      </c>
      <c r="C149" s="67">
        <v>8.5350000000000001</v>
      </c>
      <c r="D149" s="67">
        <v>0</v>
      </c>
      <c r="E149" s="67">
        <v>2.6989999999999998</v>
      </c>
      <c r="F149" s="67">
        <v>0</v>
      </c>
      <c r="G149" s="67">
        <v>0</v>
      </c>
      <c r="H149" s="66"/>
    </row>
    <row r="150" spans="1:8" x14ac:dyDescent="0.2">
      <c r="A150" s="66" t="s">
        <v>93</v>
      </c>
      <c r="B150" s="67">
        <v>45.96</v>
      </c>
      <c r="C150" s="67">
        <v>48.53</v>
      </c>
      <c r="D150" s="67">
        <v>48.232999999999997</v>
      </c>
      <c r="E150" s="67">
        <v>46.533999999999999</v>
      </c>
      <c r="F150" s="67">
        <v>46.462000000000003</v>
      </c>
      <c r="G150" s="67">
        <v>49.29</v>
      </c>
      <c r="H150" s="66"/>
    </row>
    <row r="151" spans="1:8" x14ac:dyDescent="0.2">
      <c r="A151" s="66" t="s">
        <v>92</v>
      </c>
      <c r="B151" s="67">
        <v>2.0630000000000002</v>
      </c>
      <c r="C151" s="67">
        <v>8.61</v>
      </c>
      <c r="D151" s="67">
        <v>8.7059999999999995</v>
      </c>
      <c r="E151" s="67">
        <v>7.0270000000000001</v>
      </c>
      <c r="F151" s="67" t="s">
        <v>46</v>
      </c>
      <c r="G151" s="67" t="s">
        <v>46</v>
      </c>
      <c r="H151" s="66"/>
    </row>
    <row r="152" spans="1:8" x14ac:dyDescent="0.2">
      <c r="A152" s="66" t="s">
        <v>91</v>
      </c>
      <c r="B152" s="67" t="s">
        <v>46</v>
      </c>
      <c r="C152" s="67" t="s">
        <v>46</v>
      </c>
      <c r="D152" s="67" t="s">
        <v>46</v>
      </c>
      <c r="E152" s="67" t="s">
        <v>46</v>
      </c>
      <c r="F152" s="67" t="s">
        <v>46</v>
      </c>
      <c r="G152" s="67">
        <v>0.42499999999999999</v>
      </c>
      <c r="H152" s="66"/>
    </row>
    <row r="153" spans="1:8" x14ac:dyDescent="0.2">
      <c r="A153" s="66" t="s">
        <v>90</v>
      </c>
      <c r="B153" s="67">
        <v>6.1950000000000003</v>
      </c>
      <c r="C153" s="67">
        <v>7.1379999999999999</v>
      </c>
      <c r="D153" s="67">
        <v>7.7889999999999997</v>
      </c>
      <c r="E153" s="67">
        <v>8.4090000000000007</v>
      </c>
      <c r="F153" s="67">
        <v>6.8079999999999998</v>
      </c>
      <c r="G153" s="67">
        <v>6.3220000000000001</v>
      </c>
      <c r="H153" s="66"/>
    </row>
    <row r="154" spans="1:8" x14ac:dyDescent="0.2">
      <c r="A154" s="66" t="s">
        <v>89</v>
      </c>
      <c r="B154" s="67" t="s">
        <v>46</v>
      </c>
      <c r="C154" s="67" t="s">
        <v>46</v>
      </c>
      <c r="D154" s="67" t="s">
        <v>46</v>
      </c>
      <c r="E154" s="67">
        <v>4.2000000000000003E-2</v>
      </c>
      <c r="F154" s="67">
        <v>5.7000000000000002E-2</v>
      </c>
      <c r="G154" s="67">
        <v>5.3999999999999999E-2</v>
      </c>
      <c r="H154" s="66"/>
    </row>
    <row r="155" spans="1:8" x14ac:dyDescent="0.2">
      <c r="A155" s="66" t="s">
        <v>88</v>
      </c>
      <c r="B155" s="67">
        <v>26.66</v>
      </c>
      <c r="C155" s="67">
        <v>15.865</v>
      </c>
      <c r="D155" s="67">
        <v>12.475</v>
      </c>
      <c r="E155" s="67">
        <v>13.651999999999999</v>
      </c>
      <c r="F155" s="67">
        <v>13.932</v>
      </c>
      <c r="G155" s="67">
        <v>13.127000000000001</v>
      </c>
      <c r="H155" s="66"/>
    </row>
    <row r="156" spans="1:8" x14ac:dyDescent="0.2">
      <c r="A156" s="66" t="s">
        <v>87</v>
      </c>
      <c r="B156" s="67">
        <v>80.878</v>
      </c>
      <c r="C156" s="67">
        <v>80.143000000000001</v>
      </c>
      <c r="D156" s="67">
        <v>77.201999999999998</v>
      </c>
      <c r="E156" s="67">
        <v>75.664000000000001</v>
      </c>
      <c r="F156" s="67">
        <v>67.259</v>
      </c>
      <c r="G156" s="67">
        <v>69.216999999999999</v>
      </c>
      <c r="H156" s="66"/>
    </row>
    <row r="157" spans="1:8" x14ac:dyDescent="0.2">
      <c r="A157" s="66" t="s">
        <v>86</v>
      </c>
      <c r="B157" s="67">
        <v>2E-3</v>
      </c>
      <c r="C157" s="67">
        <v>2E-3</v>
      </c>
      <c r="D157" s="67">
        <v>3.0000000000000001E-3</v>
      </c>
      <c r="E157" s="67">
        <v>2E-3</v>
      </c>
      <c r="F157" s="67">
        <v>3.0000000000000001E-3</v>
      </c>
      <c r="G157" s="67">
        <v>3.0000000000000001E-3</v>
      </c>
      <c r="H157" s="66"/>
    </row>
    <row r="158" spans="1:8" x14ac:dyDescent="0.2">
      <c r="A158" s="66" t="s">
        <v>85</v>
      </c>
      <c r="B158" s="67">
        <v>37.075000000000003</v>
      </c>
      <c r="C158" s="67">
        <v>35.613</v>
      </c>
      <c r="D158" s="67">
        <v>36.792999999999999</v>
      </c>
      <c r="E158" s="67">
        <v>34.709000000000003</v>
      </c>
      <c r="F158" s="67">
        <v>45.841999999999999</v>
      </c>
      <c r="G158" s="67">
        <v>42.164999999999999</v>
      </c>
      <c r="H158" s="66"/>
    </row>
    <row r="159" spans="1:8" x14ac:dyDescent="0.2">
      <c r="A159" s="66" t="s">
        <v>84</v>
      </c>
      <c r="B159" s="67">
        <v>10.994</v>
      </c>
      <c r="C159" s="67">
        <v>12.79</v>
      </c>
      <c r="D159" s="67">
        <v>15.637</v>
      </c>
      <c r="E159" s="67">
        <v>18.379000000000001</v>
      </c>
      <c r="F159" s="67">
        <v>25.073</v>
      </c>
      <c r="G159" s="67">
        <v>24.088999999999999</v>
      </c>
      <c r="H159" s="66"/>
    </row>
    <row r="160" spans="1:8" x14ac:dyDescent="0.2">
      <c r="A160" s="66" t="s">
        <v>83</v>
      </c>
      <c r="B160" s="68">
        <v>-0.44700000000000001</v>
      </c>
      <c r="C160" s="68">
        <v>-0.442</v>
      </c>
      <c r="D160" s="68">
        <v>-0.32300000000000001</v>
      </c>
      <c r="E160" s="68">
        <v>-0.35699999999999998</v>
      </c>
      <c r="F160" s="68">
        <v>-0.432</v>
      </c>
      <c r="G160" s="68">
        <v>-0.48399999999999999</v>
      </c>
      <c r="H160" s="66"/>
    </row>
    <row r="161" spans="1:8" x14ac:dyDescent="0.2">
      <c r="A161" s="66" t="s">
        <v>82</v>
      </c>
      <c r="B161" s="67">
        <v>0</v>
      </c>
      <c r="C161" s="67">
        <v>0</v>
      </c>
      <c r="D161" s="67">
        <v>7.2999999999999995E-2</v>
      </c>
      <c r="E161" s="67">
        <v>7.0999999999999994E-2</v>
      </c>
      <c r="F161" s="67">
        <v>0</v>
      </c>
      <c r="G161" s="67">
        <v>8.6999999999999994E-2</v>
      </c>
      <c r="H161" s="66"/>
    </row>
    <row r="162" spans="1:8" x14ac:dyDescent="0.2">
      <c r="A162" s="66" t="s">
        <v>81</v>
      </c>
      <c r="B162" s="67">
        <v>19.122</v>
      </c>
      <c r="C162" s="67">
        <v>19.856999999999999</v>
      </c>
      <c r="D162" s="67">
        <v>22.797999999999998</v>
      </c>
      <c r="E162" s="67">
        <v>24.335999999999999</v>
      </c>
      <c r="F162" s="67">
        <v>32.741</v>
      </c>
      <c r="G162" s="67">
        <v>30.783000000000001</v>
      </c>
      <c r="H162" s="66"/>
    </row>
    <row r="163" spans="1:8" x14ac:dyDescent="0.2">
      <c r="A163" s="66" t="s">
        <v>80</v>
      </c>
      <c r="B163" s="67">
        <v>100</v>
      </c>
      <c r="C163" s="67">
        <v>100</v>
      </c>
      <c r="D163" s="67">
        <v>100</v>
      </c>
      <c r="E163" s="67">
        <v>100</v>
      </c>
      <c r="F163" s="67">
        <v>100</v>
      </c>
      <c r="G163" s="67">
        <v>100</v>
      </c>
      <c r="H163" s="66"/>
    </row>
    <row r="165" spans="1:8" x14ac:dyDescent="0.2">
      <c r="A165" s="71" t="s">
        <v>79</v>
      </c>
    </row>
    <row r="166" spans="1:8" x14ac:dyDescent="0.2">
      <c r="A166" s="69" t="s">
        <v>78</v>
      </c>
      <c r="B166" s="70" t="s">
        <v>77</v>
      </c>
      <c r="C166" s="70" t="s">
        <v>76</v>
      </c>
      <c r="D166" s="70" t="s">
        <v>75</v>
      </c>
      <c r="E166" s="70" t="s">
        <v>74</v>
      </c>
      <c r="F166" s="70" t="s">
        <v>73</v>
      </c>
      <c r="G166" s="70" t="s">
        <v>72</v>
      </c>
      <c r="H166" s="69"/>
    </row>
    <row r="167" spans="1:8" x14ac:dyDescent="0.2">
      <c r="A167" s="69" t="s">
        <v>71</v>
      </c>
      <c r="B167" s="70" t="s">
        <v>70</v>
      </c>
      <c r="C167" s="70" t="s">
        <v>70</v>
      </c>
      <c r="D167" s="70" t="s">
        <v>70</v>
      </c>
      <c r="E167" s="70" t="s">
        <v>70</v>
      </c>
      <c r="F167" s="70" t="s">
        <v>70</v>
      </c>
      <c r="G167" s="70" t="s">
        <v>70</v>
      </c>
      <c r="H167" s="69"/>
    </row>
    <row r="168" spans="1:8" ht="25.5" x14ac:dyDescent="0.2">
      <c r="A168" s="69" t="s">
        <v>69</v>
      </c>
      <c r="B168" s="70" t="s">
        <v>68</v>
      </c>
      <c r="C168" s="70" t="s">
        <v>68</v>
      </c>
      <c r="D168" s="70" t="s">
        <v>68</v>
      </c>
      <c r="E168" s="70" t="s">
        <v>68</v>
      </c>
      <c r="F168" s="70" t="s">
        <v>68</v>
      </c>
      <c r="G168" s="70" t="s">
        <v>68</v>
      </c>
      <c r="H168" s="69"/>
    </row>
    <row r="169" spans="1:8" x14ac:dyDescent="0.2">
      <c r="A169" s="69" t="s">
        <v>67</v>
      </c>
      <c r="B169" s="70" t="s">
        <v>66</v>
      </c>
      <c r="C169" s="70" t="s">
        <v>66</v>
      </c>
      <c r="D169" s="70" t="s">
        <v>66</v>
      </c>
      <c r="E169" s="70" t="s">
        <v>66</v>
      </c>
      <c r="F169" s="70" t="s">
        <v>66</v>
      </c>
      <c r="G169" s="70" t="s">
        <v>66</v>
      </c>
      <c r="H169" s="69"/>
    </row>
    <row r="170" spans="1:8" x14ac:dyDescent="0.2">
      <c r="A170" s="69" t="s">
        <v>65</v>
      </c>
      <c r="B170" s="70" t="s">
        <v>64</v>
      </c>
      <c r="C170" s="70" t="s">
        <v>64</v>
      </c>
      <c r="D170" s="70" t="s">
        <v>64</v>
      </c>
      <c r="E170" s="70" t="s">
        <v>64</v>
      </c>
      <c r="F170" s="70" t="s">
        <v>64</v>
      </c>
      <c r="G170" s="70" t="s">
        <v>64</v>
      </c>
      <c r="H170" s="69"/>
    </row>
    <row r="171" spans="1:8" x14ac:dyDescent="0.2">
      <c r="A171" s="66" t="s">
        <v>63</v>
      </c>
      <c r="B171" s="67">
        <v>100</v>
      </c>
      <c r="C171" s="67">
        <v>100</v>
      </c>
      <c r="D171" s="67">
        <v>100</v>
      </c>
      <c r="E171" s="67">
        <v>100</v>
      </c>
      <c r="F171" s="67">
        <v>100</v>
      </c>
      <c r="G171" s="67">
        <v>100</v>
      </c>
      <c r="H171" s="66"/>
    </row>
    <row r="172" spans="1:8" x14ac:dyDescent="0.2">
      <c r="A172" s="66" t="s">
        <v>62</v>
      </c>
      <c r="B172" s="67">
        <v>100</v>
      </c>
      <c r="C172" s="67">
        <v>100</v>
      </c>
      <c r="D172" s="67">
        <v>100</v>
      </c>
      <c r="E172" s="67">
        <v>100</v>
      </c>
      <c r="F172" s="67">
        <v>100</v>
      </c>
      <c r="G172" s="67">
        <v>100</v>
      </c>
      <c r="H172" s="66"/>
    </row>
    <row r="173" spans="1:8" x14ac:dyDescent="0.2">
      <c r="A173" s="66" t="s">
        <v>61</v>
      </c>
      <c r="B173" s="67">
        <v>75.397999999999996</v>
      </c>
      <c r="C173" s="67">
        <v>73.197000000000003</v>
      </c>
      <c r="D173" s="67">
        <v>74.382999999999996</v>
      </c>
      <c r="E173" s="67">
        <v>71.143000000000001</v>
      </c>
      <c r="F173" s="67">
        <v>69.989999999999995</v>
      </c>
      <c r="G173" s="67">
        <v>69.128</v>
      </c>
      <c r="H173" s="66"/>
    </row>
    <row r="174" spans="1:8" x14ac:dyDescent="0.2">
      <c r="A174" s="66" t="s">
        <v>60</v>
      </c>
      <c r="B174" s="67">
        <v>24.602</v>
      </c>
      <c r="C174" s="67">
        <v>26.803000000000001</v>
      </c>
      <c r="D174" s="67">
        <v>25.617000000000001</v>
      </c>
      <c r="E174" s="67">
        <v>28.856999999999999</v>
      </c>
      <c r="F174" s="67">
        <v>30.01</v>
      </c>
      <c r="G174" s="67">
        <v>30.872</v>
      </c>
      <c r="H174" s="66"/>
    </row>
    <row r="175" spans="1:8" x14ac:dyDescent="0.2">
      <c r="A175" s="66" t="s">
        <v>59</v>
      </c>
      <c r="B175" s="67">
        <v>24.497</v>
      </c>
      <c r="C175" s="67">
        <v>24.399000000000001</v>
      </c>
      <c r="D175" s="67">
        <v>23.282</v>
      </c>
      <c r="E175" s="67">
        <v>23.96</v>
      </c>
      <c r="F175" s="67">
        <v>25.928999999999998</v>
      </c>
      <c r="G175" s="67">
        <v>24.434999999999999</v>
      </c>
      <c r="H175" s="66"/>
    </row>
    <row r="176" spans="1:8" x14ac:dyDescent="0.2">
      <c r="A176" s="66" t="s">
        <v>58</v>
      </c>
      <c r="B176" s="67">
        <v>3.3210000000000002</v>
      </c>
      <c r="C176" s="67">
        <v>3.2639999999999998</v>
      </c>
      <c r="D176" s="67">
        <v>3.2669999999999999</v>
      </c>
      <c r="E176" s="67">
        <v>3.5760000000000001</v>
      </c>
      <c r="F176" s="67">
        <v>4.1509999999999998</v>
      </c>
      <c r="G176" s="67">
        <v>3.3889999999999998</v>
      </c>
      <c r="H176" s="66"/>
    </row>
    <row r="177" spans="1:8" x14ac:dyDescent="0.2">
      <c r="A177" s="66" t="s">
        <v>57</v>
      </c>
      <c r="B177" s="67">
        <v>0</v>
      </c>
      <c r="C177" s="67">
        <v>0</v>
      </c>
      <c r="D177" s="67">
        <v>1E-3</v>
      </c>
      <c r="E177" s="67">
        <v>6.0999999999999999E-2</v>
      </c>
      <c r="F177" s="67">
        <v>0.224</v>
      </c>
      <c r="G177" s="67">
        <v>0.25</v>
      </c>
      <c r="H177" s="66"/>
    </row>
    <row r="178" spans="1:8" x14ac:dyDescent="0.2">
      <c r="A178" s="66" t="s">
        <v>56</v>
      </c>
      <c r="B178" s="67">
        <v>27.818999999999999</v>
      </c>
      <c r="C178" s="67">
        <v>27.663</v>
      </c>
      <c r="D178" s="67">
        <v>26.55</v>
      </c>
      <c r="E178" s="67">
        <v>27.596</v>
      </c>
      <c r="F178" s="67">
        <v>30.303999999999998</v>
      </c>
      <c r="G178" s="67">
        <v>28.074000000000002</v>
      </c>
      <c r="H178" s="66"/>
    </row>
    <row r="179" spans="1:8" x14ac:dyDescent="0.2">
      <c r="A179" s="66" t="s">
        <v>55</v>
      </c>
      <c r="B179" s="68">
        <v>-3.2170000000000001</v>
      </c>
      <c r="C179" s="68">
        <v>-0.86</v>
      </c>
      <c r="D179" s="68">
        <v>-0.93200000000000005</v>
      </c>
      <c r="E179" s="67">
        <v>1.2609999999999999</v>
      </c>
      <c r="F179" s="68">
        <v>-0.29399999999999998</v>
      </c>
      <c r="G179" s="67">
        <v>2.798</v>
      </c>
      <c r="H179" s="66"/>
    </row>
    <row r="180" spans="1:8" x14ac:dyDescent="0.2">
      <c r="A180" s="66" t="s">
        <v>54</v>
      </c>
      <c r="B180" s="68">
        <v>-0.51700000000000002</v>
      </c>
      <c r="C180" s="68">
        <v>-0.495</v>
      </c>
      <c r="D180" s="68">
        <v>-0.81899999999999995</v>
      </c>
      <c r="E180" s="68">
        <v>-0.48599999999999999</v>
      </c>
      <c r="F180" s="68">
        <v>-1.7999999999999999E-2</v>
      </c>
      <c r="G180" s="68">
        <v>-4.5999999999999999E-2</v>
      </c>
      <c r="H180" s="66"/>
    </row>
    <row r="181" spans="1:8" x14ac:dyDescent="0.2">
      <c r="A181" s="66" t="s">
        <v>53</v>
      </c>
      <c r="B181" s="67">
        <v>0</v>
      </c>
      <c r="C181" s="67">
        <v>0</v>
      </c>
      <c r="D181" s="67">
        <v>0</v>
      </c>
      <c r="E181" s="67">
        <v>0</v>
      </c>
      <c r="F181" s="67">
        <v>0</v>
      </c>
      <c r="G181" s="67">
        <v>0</v>
      </c>
      <c r="H181" s="66"/>
    </row>
    <row r="182" spans="1:8" x14ac:dyDescent="0.2">
      <c r="A182" s="66" t="s">
        <v>52</v>
      </c>
      <c r="B182" s="68">
        <v>-0.51700000000000002</v>
      </c>
      <c r="C182" s="68">
        <v>-0.495</v>
      </c>
      <c r="D182" s="68">
        <v>-0.81899999999999995</v>
      </c>
      <c r="E182" s="68">
        <v>-0.48599999999999999</v>
      </c>
      <c r="F182" s="68">
        <v>-1.7999999999999999E-2</v>
      </c>
      <c r="G182" s="68">
        <v>-4.5999999999999999E-2</v>
      </c>
      <c r="H182" s="66"/>
    </row>
    <row r="183" spans="1:8" x14ac:dyDescent="0.2">
      <c r="A183" s="66" t="s">
        <v>51</v>
      </c>
      <c r="B183" s="68">
        <v>-3.734</v>
      </c>
      <c r="C183" s="68">
        <v>-1.355</v>
      </c>
      <c r="D183" s="68">
        <v>-1.752</v>
      </c>
      <c r="E183" s="67">
        <v>0.77500000000000002</v>
      </c>
      <c r="F183" s="68">
        <v>-0.312</v>
      </c>
      <c r="G183" s="67">
        <v>2.7530000000000001</v>
      </c>
      <c r="H183" s="66"/>
    </row>
    <row r="184" spans="1:8" x14ac:dyDescent="0.2">
      <c r="A184" s="66" t="s">
        <v>50</v>
      </c>
      <c r="B184" s="68">
        <v>-1.4259999999999999</v>
      </c>
      <c r="C184" s="68">
        <v>-0.38900000000000001</v>
      </c>
      <c r="D184" s="68">
        <v>-0.69499999999999995</v>
      </c>
      <c r="E184" s="67">
        <v>0.14399999999999999</v>
      </c>
      <c r="F184" s="68">
        <v>-0.124</v>
      </c>
      <c r="G184" s="67">
        <v>1.085</v>
      </c>
      <c r="H184" s="66"/>
    </row>
    <row r="185" spans="1:8" x14ac:dyDescent="0.2">
      <c r="A185" s="66" t="s">
        <v>49</v>
      </c>
      <c r="B185" s="67" t="s">
        <v>46</v>
      </c>
      <c r="C185" s="67" t="s">
        <v>46</v>
      </c>
      <c r="D185" s="67" t="s">
        <v>46</v>
      </c>
      <c r="E185" s="67" t="s">
        <v>46</v>
      </c>
      <c r="F185" s="67" t="s">
        <v>46</v>
      </c>
      <c r="G185" s="67">
        <v>1.667</v>
      </c>
      <c r="H185" s="66"/>
    </row>
    <row r="186" spans="1:8" x14ac:dyDescent="0.2">
      <c r="A186" s="66" t="s">
        <v>48</v>
      </c>
      <c r="B186" s="67" t="s">
        <v>46</v>
      </c>
      <c r="C186" s="67" t="s">
        <v>46</v>
      </c>
      <c r="D186" s="68">
        <v>-1E-3</v>
      </c>
      <c r="E186" s="68">
        <v>-1E-3</v>
      </c>
      <c r="F186" s="68">
        <v>-3.0000000000000001E-3</v>
      </c>
      <c r="G186" s="68">
        <v>-1E-3</v>
      </c>
      <c r="H186" s="66"/>
    </row>
    <row r="187" spans="1:8" x14ac:dyDescent="0.2">
      <c r="A187" s="66" t="s">
        <v>47</v>
      </c>
      <c r="B187" s="67" t="s">
        <v>46</v>
      </c>
      <c r="C187" s="67" t="s">
        <v>46</v>
      </c>
      <c r="D187" s="67" t="s">
        <v>46</v>
      </c>
      <c r="E187" s="67" t="s">
        <v>46</v>
      </c>
      <c r="F187" s="68">
        <v>-5.8999999999999997E-2</v>
      </c>
      <c r="G187" s="68">
        <v>-0.186</v>
      </c>
      <c r="H187" s="66"/>
    </row>
    <row r="188" spans="1:8" x14ac:dyDescent="0.2">
      <c r="A188" s="66" t="s">
        <v>45</v>
      </c>
      <c r="B188" s="67">
        <v>0</v>
      </c>
      <c r="C188" s="67">
        <v>0</v>
      </c>
      <c r="D188" s="67">
        <v>0</v>
      </c>
      <c r="E188" s="67">
        <v>0</v>
      </c>
      <c r="F188" s="67">
        <v>0</v>
      </c>
      <c r="G188" s="67">
        <v>0</v>
      </c>
      <c r="H188" s="66"/>
    </row>
    <row r="189" spans="1:8" x14ac:dyDescent="0.2">
      <c r="A189" s="66" t="s">
        <v>44</v>
      </c>
      <c r="B189" s="67">
        <v>0</v>
      </c>
      <c r="C189" s="67">
        <v>0</v>
      </c>
      <c r="D189" s="67">
        <v>0</v>
      </c>
      <c r="E189" s="67">
        <v>0</v>
      </c>
      <c r="F189" s="67">
        <v>0</v>
      </c>
      <c r="G189" s="67">
        <v>0</v>
      </c>
      <c r="H189" s="66"/>
    </row>
    <row r="190" spans="1:8" x14ac:dyDescent="0.2">
      <c r="A190" s="66" t="s">
        <v>43</v>
      </c>
      <c r="B190" s="68">
        <v>-2.3069999999999999</v>
      </c>
      <c r="C190" s="68">
        <v>-0.96599999999999997</v>
      </c>
      <c r="D190" s="68">
        <v>-1.056</v>
      </c>
      <c r="E190" s="67">
        <v>0.63100000000000001</v>
      </c>
      <c r="F190" s="68">
        <v>-0.24399999999999999</v>
      </c>
      <c r="G190" s="67">
        <v>1.482</v>
      </c>
      <c r="H190" s="66"/>
    </row>
    <row r="191" spans="1:8" x14ac:dyDescent="0.2">
      <c r="A191" s="66" t="s">
        <v>42</v>
      </c>
      <c r="B191" s="67">
        <v>0</v>
      </c>
      <c r="C191" s="67">
        <v>0</v>
      </c>
      <c r="D191" s="67">
        <v>0</v>
      </c>
      <c r="E191" s="67">
        <v>0</v>
      </c>
      <c r="F191" s="67">
        <v>0</v>
      </c>
      <c r="G191" s="67">
        <v>0</v>
      </c>
      <c r="H191" s="66"/>
    </row>
    <row r="192" spans="1:8" x14ac:dyDescent="0.2">
      <c r="A192" s="66" t="s">
        <v>41</v>
      </c>
      <c r="B192" s="68">
        <v>-2.3069999999999999</v>
      </c>
      <c r="C192" s="68">
        <v>-0.96599999999999997</v>
      </c>
      <c r="D192" s="68">
        <v>-1.0569999999999999</v>
      </c>
      <c r="E192" s="67">
        <v>0.63100000000000001</v>
      </c>
      <c r="F192" s="68">
        <v>-0.246</v>
      </c>
      <c r="G192" s="67">
        <v>1.482</v>
      </c>
      <c r="H192" s="66"/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pane xSplit="1" ySplit="3" topLeftCell="B4" activePane="bottomRight" state="frozen"/>
      <selection activeCell="C77" sqref="C77"/>
      <selection pane="topRight" activeCell="C77" sqref="C77"/>
      <selection pane="bottomLeft" activeCell="C77" sqref="C77"/>
      <selection pane="bottomRight" activeCell="G9" sqref="G9"/>
    </sheetView>
  </sheetViews>
  <sheetFormatPr defaultRowHeight="12.75" x14ac:dyDescent="0.2"/>
  <cols>
    <col min="1" max="1" width="24.28515625" style="65" bestFit="1" customWidth="1"/>
    <col min="2" max="3" width="10" style="65" bestFit="1" customWidth="1"/>
    <col min="4" max="6" width="10" style="65" customWidth="1"/>
    <col min="7" max="7" width="14.140625" style="65" bestFit="1" customWidth="1"/>
    <col min="8" max="8" width="16" style="65" bestFit="1" customWidth="1"/>
    <col min="9" max="9" width="9.140625" style="65"/>
    <col min="10" max="10" width="20.5703125" style="65" bestFit="1" customWidth="1"/>
    <col min="11" max="16384" width="9.140625" style="65"/>
  </cols>
  <sheetData>
    <row r="1" spans="1:10" ht="15" x14ac:dyDescent="0.25">
      <c r="A1" s="114" t="s">
        <v>267</v>
      </c>
      <c r="B1" s="113"/>
      <c r="C1" s="113"/>
      <c r="D1" s="113"/>
      <c r="E1" s="113"/>
      <c r="F1" s="113"/>
      <c r="G1" s="113"/>
      <c r="H1" s="113"/>
      <c r="I1" s="93"/>
      <c r="J1" s="93"/>
    </row>
    <row r="2" spans="1:10" ht="15.75" thickBot="1" x14ac:dyDescent="0.3">
      <c r="A2" s="112" t="s">
        <v>266</v>
      </c>
      <c r="B2" s="111">
        <f>YEAR(MergentFS_BKS!B7)</f>
        <v>2013</v>
      </c>
      <c r="C2" s="111">
        <f>YEAR(MergentFS_BKS!C7)</f>
        <v>2012</v>
      </c>
      <c r="D2" s="111">
        <f>YEAR(MergentFS_BKS!D7)</f>
        <v>2011</v>
      </c>
      <c r="E2" s="111">
        <f>YEAR(MergentFS_BKS!E7)</f>
        <v>2010</v>
      </c>
      <c r="F2" s="111">
        <f>YEAR(MergentFS_BKS!F7)</f>
        <v>2009</v>
      </c>
      <c r="G2" s="111" t="s">
        <v>265</v>
      </c>
      <c r="H2" s="111" t="s">
        <v>264</v>
      </c>
      <c r="I2" s="93"/>
      <c r="J2" s="93"/>
    </row>
    <row r="3" spans="1:10" ht="15.75" thickBot="1" x14ac:dyDescent="0.3">
      <c r="A3" s="98" t="s">
        <v>225</v>
      </c>
      <c r="B3" s="98"/>
      <c r="C3" s="98"/>
      <c r="D3" s="98"/>
      <c r="E3" s="98"/>
      <c r="F3" s="98"/>
      <c r="G3" s="98"/>
      <c r="H3" s="110"/>
      <c r="I3" s="93"/>
      <c r="J3" s="93"/>
    </row>
    <row r="4" spans="1:10" ht="15" x14ac:dyDescent="0.25">
      <c r="A4" s="93" t="s">
        <v>223</v>
      </c>
      <c r="B4" s="104">
        <f>MergentFS_BKS!B19/MergentFS_BKS!B33</f>
        <v>1.1933376858820033</v>
      </c>
      <c r="C4" s="104">
        <f>MergentFS_BKS!C19/MergentFS_BKS!C33</f>
        <v>1.0933152007355194</v>
      </c>
      <c r="D4" s="104">
        <f>MergentFS_BKS!D19/MergentFS_BKS!D33</f>
        <v>1.0071160221758864</v>
      </c>
      <c r="E4" s="104">
        <f>MergentFS_BKS!E19/MergentFS_BKS!E33</f>
        <v>0.99714046791710542</v>
      </c>
      <c r="F4" s="104">
        <f>MergentFS_BKS!F19/MergentFS_BKS!F33</f>
        <v>1.1756334307762817</v>
      </c>
      <c r="G4" s="105">
        <v>2.2999999999999998</v>
      </c>
      <c r="H4" s="90" t="str">
        <f>IF(AND(B4&gt;=C4,B4&gt;=G4), "Good", IF(OR(B4&gt;=C4,B4&gt;=G4), "OK", "Unacceptable"))</f>
        <v>OK</v>
      </c>
      <c r="I4" s="93"/>
      <c r="J4" s="93"/>
    </row>
    <row r="5" spans="1:10" ht="15.75" thickBot="1" x14ac:dyDescent="0.3">
      <c r="A5" s="93" t="s">
        <v>224</v>
      </c>
      <c r="B5" s="104">
        <f>(MergentFS_BKS!B19-MergentFS_BKS!B16)/MergentFS_BKS!B33</f>
        <v>0.37095723038001249</v>
      </c>
      <c r="C5" s="104">
        <f>(MergentFS_BKS!C19-MergentFS_BKS!C16)/MergentFS_BKS!C33</f>
        <v>0.23857974694628081</v>
      </c>
      <c r="D5" s="104">
        <f>(MergentFS_BKS!D19-MergentFS_BKS!D16)/MergentFS_BKS!D33</f>
        <v>0.21425256690438624</v>
      </c>
      <c r="E5" s="104">
        <f>(MergentFS_BKS!E19-MergentFS_BKS!E16)/MergentFS_BKS!E33</f>
        <v>0.20260054465068592</v>
      </c>
      <c r="F5" s="104">
        <f>(MergentFS_BKS!F19-MergentFS_BKS!F16)/MergentFS_BKS!F33</f>
        <v>0.22048918631009154</v>
      </c>
      <c r="G5" s="105">
        <v>0.7</v>
      </c>
      <c r="H5" s="90" t="str">
        <f>IF(AND(B5&gt;=C5,B5&gt;=G5), "Good", IF(OR(B5&gt;=C5,B5&gt;=G5), "OK", "Unacceptable"))</f>
        <v>OK</v>
      </c>
      <c r="I5" s="93"/>
      <c r="J5" s="93"/>
    </row>
    <row r="6" spans="1:10" ht="15.75" thickBot="1" x14ac:dyDescent="0.3">
      <c r="A6" s="98" t="s">
        <v>263</v>
      </c>
      <c r="B6" s="98"/>
      <c r="C6" s="98"/>
      <c r="D6" s="98"/>
      <c r="E6" s="98"/>
      <c r="F6" s="98"/>
      <c r="G6" s="98"/>
      <c r="H6" s="96"/>
      <c r="I6" s="93"/>
      <c r="J6" s="93"/>
    </row>
    <row r="7" spans="1:10" ht="15" x14ac:dyDescent="0.25">
      <c r="A7" s="93" t="s">
        <v>214</v>
      </c>
      <c r="B7" s="104">
        <f>MergentFS_BKS!B58/MergentFS_BKS!B16</f>
        <v>3.6550980351850657</v>
      </c>
      <c r="C7" s="104">
        <f>MergentFS_BKS!C58/MergentFS_BKS!C16</f>
        <v>3.3411742936700981</v>
      </c>
      <c r="D7" s="104">
        <f>MergentFS_BKS!D58/MergentFS_BKS!D16</f>
        <v>3.7849758827130602</v>
      </c>
      <c r="E7" s="104">
        <f>MergentFS_BKS!E58/MergentFS_BKS!E16</f>
        <v>3.0171416768422414</v>
      </c>
      <c r="F7" s="104">
        <f>MergentFS_BKS!F58/MergentFS_BKS!F16</f>
        <v>0.62694001082872142</v>
      </c>
      <c r="G7" s="105">
        <v>4.5999999999999996</v>
      </c>
      <c r="H7" s="90" t="str">
        <f>IF(AND(B7&gt;=C7,B7&gt;=G7), "Good", IF(OR(B7&gt;=C7,B7&gt;=G7), "OK", "Unacceptable"))</f>
        <v>OK</v>
      </c>
      <c r="I7" s="93"/>
      <c r="J7" s="93"/>
    </row>
    <row r="8" spans="1:10" ht="15" x14ac:dyDescent="0.25">
      <c r="A8" s="93" t="s">
        <v>262</v>
      </c>
      <c r="B8" s="104">
        <f>MergentFS_BKS!B57/MergentFS_BKS!B14</f>
        <v>45.785972993057463</v>
      </c>
      <c r="C8" s="104">
        <f>MergentFS_BKS!C57/MergentFS_BKS!C14</f>
        <v>44.523266488886669</v>
      </c>
      <c r="D8" s="104">
        <f>MergentFS_BKS!D57/MergentFS_BKS!D14</f>
        <v>46.836013571844447</v>
      </c>
      <c r="E8" s="104">
        <f>MergentFS_BKS!E57/MergentFS_BKS!E14</f>
        <v>56.211318564380385</v>
      </c>
      <c r="F8" s="104">
        <f>MergentFS_BKS!F57/MergentFS_BKS!F14</f>
        <v>15.626928352257462</v>
      </c>
      <c r="G8" s="105">
        <v>513.4</v>
      </c>
      <c r="H8" s="90" t="str">
        <f>IF(AND(B8&gt;=C8,B8&gt;=G8), "Good", IF(OR(B8&gt;=C8,B8&gt;=G8), "OK", "Unacceptable"))</f>
        <v>OK</v>
      </c>
      <c r="I8" s="93"/>
      <c r="J8" s="93"/>
    </row>
    <row r="9" spans="1:10" ht="15" x14ac:dyDescent="0.25">
      <c r="A9" s="93" t="s">
        <v>261</v>
      </c>
      <c r="B9" s="109">
        <f>MergentFS_BKS!B14/(MergentFS_BKS!B57/360)</f>
        <v>7.8626700813934196</v>
      </c>
      <c r="C9" s="109">
        <f>MergentFS_BKS!C14/(MergentFS_BKS!C57/360)</f>
        <v>8.0856601141306328</v>
      </c>
      <c r="D9" s="109">
        <f>MergentFS_BKS!D14/(MergentFS_BKS!D57/360)</f>
        <v>7.6863928533920891</v>
      </c>
      <c r="E9" s="109">
        <f>MergentFS_BKS!E14/(MergentFS_BKS!E57/360)</f>
        <v>6.4044041163646073</v>
      </c>
      <c r="F9" s="109">
        <f>MergentFS_BKS!F14/(MergentFS_BKS!F57/360)</f>
        <v>23.037156879777623</v>
      </c>
      <c r="G9" s="161">
        <f>1/G8*360</f>
        <v>0.70120763537202968</v>
      </c>
      <c r="H9" s="90" t="str">
        <f>IF(AND(B9&lt;=C9,B9&lt;=G9), "Good", IF(OR(B9&lt;=C9,B9&lt;=G9), "OK", "Unacceptable"))</f>
        <v>OK</v>
      </c>
      <c r="I9" s="93"/>
      <c r="J9" s="93"/>
    </row>
    <row r="10" spans="1:10" ht="15" x14ac:dyDescent="0.25">
      <c r="A10" s="93" t="s">
        <v>260</v>
      </c>
      <c r="B10" s="104">
        <f>MergentFS_BKS!B57/MergentFS_BKS!B22</f>
        <v>11.692425659376074</v>
      </c>
      <c r="C10" s="104">
        <f>MergentFS_BKS!C57/MergentFS_BKS!C22</f>
        <v>11.449677590318876</v>
      </c>
      <c r="D10" s="104">
        <f>MergentFS_BKS!D57/MergentFS_BKS!D22</f>
        <v>9.9319592252051017</v>
      </c>
      <c r="E10" s="104">
        <f>MergentFS_BKS!E57/MergentFS_BKS!E22</f>
        <v>7.1555673777206374</v>
      </c>
      <c r="F10" s="104">
        <f>MergentFS_BKS!F57/MergentFS_BKS!F22</f>
        <v>1.3801564544973175</v>
      </c>
      <c r="G10" s="105">
        <v>37.200000000000003</v>
      </c>
      <c r="H10" s="90" t="str">
        <f>IF(AND(B10&gt;=C10,B10&gt;=G10), "Good", IF(OR(B10&gt;=C10,B10&gt;=G10), "OK", "Unacceptable"))</f>
        <v>OK</v>
      </c>
      <c r="I10" s="93"/>
      <c r="J10" s="93"/>
    </row>
    <row r="11" spans="1:10" ht="15.75" thickBot="1" x14ac:dyDescent="0.3">
      <c r="A11" s="93" t="s">
        <v>216</v>
      </c>
      <c r="B11" s="104">
        <f>MergentFS_BKS!B57/MergentFS_BKS!B27</f>
        <v>1.8322676593072378</v>
      </c>
      <c r="C11" s="104">
        <f>MergentFS_BKS!C57/MergentFS_BKS!C27</f>
        <v>1.8934203289078624</v>
      </c>
      <c r="D11" s="104">
        <f>MergentFS_BKS!D57/MergentFS_BKS!D27</f>
        <v>1.9459561135848358</v>
      </c>
      <c r="E11" s="104">
        <f>MergentFS_BKS!E57/MergentFS_BKS!E27</f>
        <v>1.5680130480564192</v>
      </c>
      <c r="F11" s="104">
        <f>MergentFS_BKS!F57/MergentFS_BKS!F27</f>
        <v>0.3975216763395627</v>
      </c>
      <c r="G11" s="105">
        <v>3.3</v>
      </c>
      <c r="H11" s="90" t="str">
        <f>IF(AND(B11&gt;=C11,B11&gt;=G11), "Good", IF(OR(B11&gt;=C11,B11&gt;=G11), "OK", "Unacceptable"))</f>
        <v>Unacceptable</v>
      </c>
      <c r="I11" s="93"/>
      <c r="J11" s="93"/>
    </row>
    <row r="12" spans="1:10" ht="15.75" thickBot="1" x14ac:dyDescent="0.3">
      <c r="A12" s="98" t="s">
        <v>259</v>
      </c>
      <c r="B12" s="98"/>
      <c r="C12" s="98"/>
      <c r="D12" s="98"/>
      <c r="E12" s="98"/>
      <c r="F12" s="98"/>
      <c r="G12" s="98"/>
      <c r="H12" s="96"/>
      <c r="I12" s="93"/>
      <c r="J12" s="93"/>
    </row>
    <row r="13" spans="1:10" ht="15" x14ac:dyDescent="0.25">
      <c r="A13" s="93" t="s">
        <v>258</v>
      </c>
      <c r="B13" s="101">
        <f>MergentFS_BKS!B39/MergentFS_BKS!B27</f>
        <v>0.80877799972994235</v>
      </c>
      <c r="C13" s="101">
        <f>MergentFS_BKS!C39/MergentFS_BKS!C27</f>
        <v>0.80143225587471112</v>
      </c>
      <c r="D13" s="101">
        <f>MergentFS_BKS!D39/MergentFS_BKS!D27</f>
        <v>0.77202342521797784</v>
      </c>
      <c r="E13" s="101">
        <f>MergentFS_BKS!E39/MergentFS_BKS!E27</f>
        <v>0.75663939146490011</v>
      </c>
      <c r="F13" s="101">
        <f>MergentFS_BKS!F39/MergentFS_BKS!F27</f>
        <v>0.67258754615383232</v>
      </c>
      <c r="G13" s="99">
        <v>0.79200000000000004</v>
      </c>
      <c r="H13" s="90" t="str">
        <f>IF(AND(B13&lt;=C13,B13&lt;=G13), "Good", IF(OR(B13&lt;=C13,B13&lt;=G13), "Ok", "Unacceptable"))</f>
        <v>Unacceptable</v>
      </c>
      <c r="I13" s="108"/>
      <c r="J13" s="93"/>
    </row>
    <row r="14" spans="1:10" ht="15" x14ac:dyDescent="0.25">
      <c r="A14" s="93" t="s">
        <v>257</v>
      </c>
      <c r="B14" s="101">
        <f>MergentFS_BKS!B34/MergentFS_BKS!B27</f>
        <v>2.0629405851678322E-2</v>
      </c>
      <c r="C14" s="101">
        <f>MergentFS_BKS!C34/MergentFS_BKS!C27</f>
        <v>8.6103203267566097E-2</v>
      </c>
      <c r="D14" s="101">
        <f>MergentFS_BKS!D34/MergentFS_BKS!D27</f>
        <v>8.7057683848533532E-2</v>
      </c>
      <c r="E14" s="101">
        <f>MergentFS_BKS!E34/MergentFS_BKS!E27</f>
        <v>7.0270389881927395E-2</v>
      </c>
      <c r="F14" s="101">
        <f>MergentFS_BKS!F34/MergentFS_BKS!F27</f>
        <v>0</v>
      </c>
      <c r="G14" s="99">
        <v>0.12</v>
      </c>
      <c r="H14" s="90" t="str">
        <f>IF(AND(B14&lt;=C14,B14&lt;=G14), "Good", IF(OR(B14&lt;=C14,B14&lt;=G14), "Ok", "Unacceptable"))</f>
        <v>Good</v>
      </c>
      <c r="I14" s="93"/>
      <c r="J14" s="93"/>
    </row>
    <row r="15" spans="1:10" ht="15" x14ac:dyDescent="0.25">
      <c r="A15" s="93" t="s">
        <v>256</v>
      </c>
      <c r="B15" s="101">
        <f>MergentFS_BKS!B34/(MergentFS_BKS!B34+MergentFS_BKS!B47)</f>
        <v>9.7376770960982267E-2</v>
      </c>
      <c r="C15" s="101">
        <f>MergentFS_BKS!C34/(MergentFS_BKS!C34+MergentFS_BKS!C47)</f>
        <v>0.30246572070714656</v>
      </c>
      <c r="D15" s="101">
        <f>MergentFS_BKS!D34/(MergentFS_BKS!D34+MergentFS_BKS!D47)</f>
        <v>0.27634354507021119</v>
      </c>
      <c r="E15" s="101">
        <f>MergentFS_BKS!E34/(MergentFS_BKS!E34+MergentFS_BKS!E47)</f>
        <v>0.22405435124907719</v>
      </c>
      <c r="F15" s="101">
        <f>MergentFS_BKS!F34/(MergentFS_BKS!F34+MergentFS_BKS!F47)</f>
        <v>0</v>
      </c>
      <c r="G15" s="106">
        <f>12%/(12%+20.8%)</f>
        <v>0.36585365853658536</v>
      </c>
      <c r="H15" s="90" t="str">
        <f>IF(AND(B15&lt;=C15,B15&lt;=G15), "Good", IF(OR(B15&lt;=C15,B15&lt;=G15), "Ok", "Unacceptable"))</f>
        <v>Good</v>
      </c>
      <c r="I15" s="93"/>
      <c r="J15" s="93"/>
    </row>
    <row r="16" spans="1:10" ht="15" x14ac:dyDescent="0.25">
      <c r="A16" s="93" t="s">
        <v>255</v>
      </c>
      <c r="B16" s="104">
        <f>MergentFS_BKS!B39/MergentFS_BKS!B47</f>
        <v>4.2295237921772966</v>
      </c>
      <c r="C16" s="104">
        <f>MergentFS_BKS!C39/MergentFS_BKS!C47</f>
        <v>4.0360646660166362</v>
      </c>
      <c r="D16" s="104">
        <f>MergentFS_BKS!D39/MergentFS_BKS!D47</f>
        <v>3.3864155821980462</v>
      </c>
      <c r="E16" s="104">
        <f>MergentFS_BKS!E39/MergentFS_BKS!E47</f>
        <v>3.1091284494210583</v>
      </c>
      <c r="F16" s="104">
        <f>MergentFS_BKS!F39/MergentFS_BKS!F47</f>
        <v>2.0542515663434191</v>
      </c>
      <c r="G16" s="107">
        <v>0.7</v>
      </c>
      <c r="H16" s="90" t="str">
        <f>IF(AND(B16&lt;=C16,B16&lt;=G16), "Good", IF(OR(B16&lt;=C16,B16&lt;=G16), "Ok", "Unacceptable"))</f>
        <v>Unacceptable</v>
      </c>
      <c r="I16" s="93"/>
      <c r="J16" s="93"/>
    </row>
    <row r="17" spans="1:10" ht="15.75" thickBot="1" x14ac:dyDescent="0.3">
      <c r="A17" s="93" t="s">
        <v>254</v>
      </c>
      <c r="B17" s="101">
        <f>MergentFS_BKS!B34/MergentFS_BKS!B47</f>
        <v>0.10788196871983333</v>
      </c>
      <c r="C17" s="101">
        <f>MergentFS_BKS!C34/MergentFS_BKS!C47</f>
        <v>0.43362129960663781</v>
      </c>
      <c r="D17" s="101">
        <f>MergentFS_BKS!D34/MergentFS_BKS!D47</f>
        <v>0.38187118098327866</v>
      </c>
      <c r="E17" s="101">
        <f>MergentFS_BKS!E34/MergentFS_BKS!E47</f>
        <v>0.28875005821573757</v>
      </c>
      <c r="F17" s="101">
        <f>MergentFS_BKS!F34/MergentFS_BKS!F47</f>
        <v>0</v>
      </c>
      <c r="G17" s="106">
        <f>12%/20.8%</f>
        <v>0.57692307692307687</v>
      </c>
      <c r="H17" s="90" t="str">
        <f>IF(AND(B17&lt;=C17,B17&lt;=G17), "Good", IF(OR(B17&lt;=C17,B17&lt;=G17), "Ok", "Unacceptable"))</f>
        <v>Good</v>
      </c>
    </row>
    <row r="18" spans="1:10" ht="15" thickBot="1" x14ac:dyDescent="0.25">
      <c r="A18" s="98" t="s">
        <v>253</v>
      </c>
      <c r="B18" s="98"/>
      <c r="C18" s="98"/>
      <c r="D18" s="98"/>
      <c r="E18" s="98"/>
      <c r="F18" s="98"/>
      <c r="G18" s="97"/>
      <c r="H18" s="96"/>
    </row>
    <row r="19" spans="1:10" ht="15" x14ac:dyDescent="0.25">
      <c r="A19" s="93" t="s">
        <v>252</v>
      </c>
      <c r="B19" s="104">
        <f>MergentFS_BKS!B64/-MergentFS_BKS!B65</f>
        <v>-6.2244730513509694</v>
      </c>
      <c r="C19" s="104">
        <f>MergentFS_BKS!C64/-MergentFS_BKS!C65</f>
        <v>-1.7364321323362792</v>
      </c>
      <c r="D19" s="104">
        <f>MergentFS_BKS!D64/-MergentFS_BKS!D65</f>
        <v>-1.1379075850043592</v>
      </c>
      <c r="E19" s="104">
        <f>MergentFS_BKS!E64/-MergentFS_BKS!E65</f>
        <v>2.5939724474979635</v>
      </c>
      <c r="F19" s="104">
        <f>MergentFS_BKS!F64/-MergentFS_BKS!F65</f>
        <v>-16.301507537688444</v>
      </c>
      <c r="G19" s="105">
        <v>20.5</v>
      </c>
      <c r="H19" s="90" t="str">
        <f>IF(AND(B19&gt;=C19,B19&gt;=G218), "Good", IF(OR(B19&gt;=C19,B19&gt;=G19), "OK", "Unacceptable"))</f>
        <v>Unacceptable</v>
      </c>
    </row>
    <row r="20" spans="1:10" ht="15.75" thickBot="1" x14ac:dyDescent="0.3">
      <c r="A20" s="93" t="s">
        <v>251</v>
      </c>
      <c r="B20" s="104">
        <f>(MergentFS_BKS!B64+MergentFS_BKS!B61)/MergentFS_BKS!B65</f>
        <v>-0.20172584523977932</v>
      </c>
      <c r="C20" s="104">
        <f>(MergentFS_BKS!C64+MergentFS_BKS!C61)/MergentFS_BKS!C65</f>
        <v>-4.8539542261500115</v>
      </c>
      <c r="D20" s="104">
        <f>(MergentFS_BKS!D64+MergentFS_BKS!D61)/MergentFS_BKS!D65</f>
        <v>-2.8489625108979948</v>
      </c>
      <c r="E20" s="104">
        <f>(MergentFS_BKS!E64+MergentFS_BKS!E61)/MergentFS_BKS!E65</f>
        <v>-9.9521903884973622</v>
      </c>
      <c r="F20" s="104">
        <f>(MergentFS_BKS!F64+MergentFS_BKS!F61)/MergentFS_BKS!F65</f>
        <v>-214.2462311557789</v>
      </c>
      <c r="G20" s="103"/>
      <c r="H20" s="90"/>
    </row>
    <row r="21" spans="1:10" ht="15" thickBot="1" x14ac:dyDescent="0.25">
      <c r="A21" s="98" t="s">
        <v>233</v>
      </c>
      <c r="B21" s="98"/>
      <c r="C21" s="98"/>
      <c r="D21" s="98"/>
      <c r="E21" s="98"/>
      <c r="F21" s="98"/>
      <c r="G21" s="97"/>
      <c r="H21" s="96"/>
    </row>
    <row r="22" spans="1:10" ht="15" x14ac:dyDescent="0.25">
      <c r="A22" s="93" t="s">
        <v>250</v>
      </c>
      <c r="B22" s="101">
        <f>MergentFS_BKS!B59/MergentFS_BKS!B57</f>
        <v>0.24601619680055797</v>
      </c>
      <c r="C22" s="101">
        <f>MergentFS_BKS!C59/MergentFS_BKS!C57</f>
        <v>0.2680267446595333</v>
      </c>
      <c r="D22" s="101">
        <f>MergentFS_BKS!D59/MergentFS_BKS!D57</f>
        <v>0.25617437288929945</v>
      </c>
      <c r="E22" s="101">
        <f>MergentFS_BKS!E59/MergentFS_BKS!E57</f>
        <v>0.28856837305294286</v>
      </c>
      <c r="F22" s="101">
        <f>MergentFS_BKS!F59/MergentFS_BKS!F57</f>
        <v>0.30010442002548066</v>
      </c>
      <c r="G22" s="99">
        <v>0.46100000000000002</v>
      </c>
      <c r="H22" s="90" t="str">
        <f t="shared" ref="H22:H28" si="0">IF(AND(B22&gt;=C22,B22&gt;=G221), "Good", IF(OR(B22&gt;=C22,B22&gt;=G22), "OK", "Unacceptable"))</f>
        <v>Unacceptable</v>
      </c>
      <c r="J22" s="102"/>
    </row>
    <row r="23" spans="1:10" ht="15" x14ac:dyDescent="0.25">
      <c r="A23" s="93" t="s">
        <v>249</v>
      </c>
      <c r="B23" s="99">
        <f>MergentFS_BKS!B64/MergentFS_BKS!B57</f>
        <v>-3.216900704122895E-2</v>
      </c>
      <c r="C23" s="99">
        <f>MergentFS_BKS!C64/MergentFS_BKS!C57</f>
        <v>-8.5988622284214541E-3</v>
      </c>
      <c r="D23" s="99">
        <f>MergentFS_BKS!D64/MergentFS_BKS!D57</f>
        <v>-9.324625834010258E-3</v>
      </c>
      <c r="E23" s="99">
        <f>MergentFS_BKS!E64/MergentFS_BKS!E57</f>
        <v>1.260566099951743E-2</v>
      </c>
      <c r="F23" s="99">
        <f>MergentFS_BKS!F64/MergentFS_BKS!F57</f>
        <v>-2.9353428306694465E-3</v>
      </c>
      <c r="G23" s="99">
        <v>3.7999999999999999E-2</v>
      </c>
      <c r="H23" s="90" t="str">
        <f t="shared" si="0"/>
        <v>Unacceptable</v>
      </c>
      <c r="J23" s="102"/>
    </row>
    <row r="24" spans="1:10" ht="15" x14ac:dyDescent="0.25">
      <c r="A24" s="93" t="s">
        <v>248</v>
      </c>
      <c r="B24" s="101">
        <f>MergentFS_BKS!B75/MergentFS_BKS!B57</f>
        <v>-2.307440921596051E-2</v>
      </c>
      <c r="C24" s="101">
        <f>MergentFS_BKS!C75/MergentFS_BKS!C57</f>
        <v>-9.6598509874671751E-3</v>
      </c>
      <c r="D24" s="101">
        <f>MergentFS_BKS!D75/MergentFS_BKS!D57</f>
        <v>-1.0562165243874995E-2</v>
      </c>
      <c r="E24" s="101">
        <f>MergentFS_BKS!E75/MergentFS_BKS!E57</f>
        <v>6.3119518174139374E-3</v>
      </c>
      <c r="F24" s="101">
        <f>MergentFS_BKS!F75/MergentFS_BKS!F57</f>
        <v>-2.4367688788510542E-3</v>
      </c>
      <c r="G24" s="99">
        <f>3.3%*(1-(MergentFS_BKS!B69/MergentFS_BKS!B68))</f>
        <v>2.0394041096695112E-2</v>
      </c>
      <c r="H24" s="90" t="str">
        <f t="shared" si="0"/>
        <v>Unacceptable</v>
      </c>
    </row>
    <row r="25" spans="1:10" ht="15" x14ac:dyDescent="0.25">
      <c r="A25" s="93" t="s">
        <v>247</v>
      </c>
      <c r="B25" s="101">
        <f>MergentFS_BKS!B75/MergentFS_BKS!B27</f>
        <v>-4.2278493764025316E-2</v>
      </c>
      <c r="C25" s="101">
        <f>MergentFS_BKS!C75/MergentFS_BKS!C27</f>
        <v>-1.8290158233891039E-2</v>
      </c>
      <c r="D25" s="101">
        <f>MergentFS_BKS!D75/MergentFS_BKS!D27</f>
        <v>-2.0553510029011814E-2</v>
      </c>
      <c r="E25" s="101">
        <f>MergentFS_BKS!E75/MergentFS_BKS!E27</f>
        <v>9.8972228084084832E-3</v>
      </c>
      <c r="F25" s="101">
        <f>MergentFS_BKS!F75/MergentFS_BKS!F27</f>
        <v>-9.6866844957294777E-4</v>
      </c>
      <c r="G25" s="99">
        <f>16.8%*(1-(MergentFS_BKS!B69/MergentFS_BKS!B68))</f>
        <v>0.10382420921953875</v>
      </c>
      <c r="H25" s="90" t="str">
        <f t="shared" si="0"/>
        <v>Unacceptable</v>
      </c>
    </row>
    <row r="26" spans="1:10" ht="15" x14ac:dyDescent="0.25">
      <c r="A26" s="93" t="s">
        <v>246</v>
      </c>
      <c r="B26" s="101">
        <f>MergentFS_BKS!B75/MergentFS_BKS!B47</f>
        <v>-0.22109638903638984</v>
      </c>
      <c r="C26" s="101">
        <f>MergentFS_BKS!C75/MergentFS_BKS!C47</f>
        <v>-9.2110419617551897E-2</v>
      </c>
      <c r="D26" s="101">
        <f>MergentFS_BKS!D75/MergentFS_BKS!D47</f>
        <v>-9.0156236660121236E-2</v>
      </c>
      <c r="E26" s="101">
        <f>MergentFS_BKS!E75/MergentFS_BKS!E47</f>
        <v>4.0668959812290288E-2</v>
      </c>
      <c r="F26" s="101">
        <f>MergentFS_BKS!F75/MergentFS_BKS!F47</f>
        <v>-2.9585571293756271E-3</v>
      </c>
      <c r="G26" s="99">
        <f>63.3%*(1-(MergentFS_BKS!B69/MergentFS_BKS!B68))</f>
        <v>0.39119478830933346</v>
      </c>
      <c r="H26" s="90" t="str">
        <f t="shared" si="0"/>
        <v>Unacceptable</v>
      </c>
    </row>
    <row r="27" spans="1:10" ht="15" x14ac:dyDescent="0.25">
      <c r="A27" s="93" t="s">
        <v>245</v>
      </c>
      <c r="B27" s="101">
        <f>MergentFS_BKS!B75/MergentFS_BKS!B47</f>
        <v>-0.22109638903638984</v>
      </c>
      <c r="C27" s="101">
        <f>MergentFS_BKS!C75/MergentFS_BKS!C47</f>
        <v>-9.2110419617551897E-2</v>
      </c>
      <c r="D27" s="101">
        <f>MergentFS_BKS!D75/MergentFS_BKS!D47</f>
        <v>-9.0156236660121236E-2</v>
      </c>
      <c r="E27" s="101">
        <f>MergentFS_BKS!E75/MergentFS_BKS!E47</f>
        <v>4.0668959812290288E-2</v>
      </c>
      <c r="F27" s="101">
        <f>MergentFS_BKS!F75/MergentFS_BKS!F47</f>
        <v>-2.9585571293756271E-3</v>
      </c>
      <c r="G27" s="99">
        <f>63.3%*(1-(MergentFS_BKS!B69/MergentFS_BKS!B68))</f>
        <v>0.39119478830933346</v>
      </c>
      <c r="H27" s="90" t="str">
        <f t="shared" si="0"/>
        <v>Unacceptable</v>
      </c>
    </row>
    <row r="28" spans="1:10" ht="15.75" thickBot="1" x14ac:dyDescent="0.3">
      <c r="A28" s="93" t="s">
        <v>244</v>
      </c>
      <c r="B28" s="100">
        <f>B24*B11/(1-B13)</f>
        <v>-0.22109638903638992</v>
      </c>
      <c r="C28" s="100">
        <f>C24*C11/(1-C13)</f>
        <v>-9.2110419617551925E-2</v>
      </c>
      <c r="D28" s="100">
        <f>D24*D11/(1-D13)</f>
        <v>-9.0156236660121222E-2</v>
      </c>
      <c r="E28" s="100">
        <f>E24*E11/(1-E13)</f>
        <v>4.0668959812290274E-2</v>
      </c>
      <c r="F28" s="100">
        <f>F24*F11/(1-F13)</f>
        <v>-2.9585571293756271E-3</v>
      </c>
      <c r="G28" s="99">
        <f>63.3%*(1-(MergentFS_BKS!B69/MergentFS_BKS!B68))</f>
        <v>0.39119478830933346</v>
      </c>
      <c r="H28" s="90" t="str">
        <f t="shared" si="0"/>
        <v>Unacceptable</v>
      </c>
    </row>
    <row r="29" spans="1:10" ht="15" thickBot="1" x14ac:dyDescent="0.25">
      <c r="A29" s="98" t="s">
        <v>243</v>
      </c>
      <c r="B29" s="98"/>
      <c r="C29" s="98"/>
      <c r="D29" s="98"/>
      <c r="E29" s="98"/>
      <c r="F29" s="98"/>
      <c r="G29" s="97"/>
      <c r="H29" s="96"/>
    </row>
    <row r="30" spans="1:10" ht="15" x14ac:dyDescent="0.25">
      <c r="A30" s="93" t="s">
        <v>242</v>
      </c>
      <c r="B30" s="95">
        <f>VLOOKUP(MergentFS_BKS!B7-1,Prices_BKS!$A:$G,5,FALSE)*MergentFS_BKS!B84</f>
        <v>1065513.8999999999</v>
      </c>
      <c r="C30" s="95">
        <f>VLOOKUP(MergentFS_BKS!C7-1,Prices_BKS!$A:$G,5,FALSE)*MergentFS_BKS!C84</f>
        <v>788706.72</v>
      </c>
      <c r="D30" s="95">
        <f>VLOOKUP(MergentFS_BKS!D7-1,Prices_BKS!$A:$G,5,FALSE)*MergentFS_BKS!D84</f>
        <v>627034.45000000007</v>
      </c>
      <c r="E30" s="95">
        <f>VLOOKUP(MergentFS_BKS!E7-1,Prices_BKS!$A:$G,5,FALSE)*MergentFS_BKS!E84</f>
        <v>1227804.32</v>
      </c>
      <c r="F30" s="95">
        <f>VLOOKUP(MergentFS_BKS!F7-1,Prices_BKS!$A:$G,5,FALSE)*MergentFS_BKS!F84</f>
        <v>1409420.43</v>
      </c>
      <c r="G30" s="94"/>
      <c r="H30" s="90"/>
    </row>
    <row r="31" spans="1:10" ht="15" x14ac:dyDescent="0.25">
      <c r="A31" s="93" t="s">
        <v>241</v>
      </c>
      <c r="B31" s="92">
        <f>1.2*(MergentFS_BKS!B19-MergentFS_BKS!B33)/MergentFS_BKS!B27+1.4*MergentFS_BKS!B42/MergentFS_BKS!B27+3.3*(MergentFS_BKS!B64/MergentFS_BKS!B27)+0.6*(B30/MergentFS_BKS!B39)+(MergentFS_BKS!B57/MergentFS_BKS!B27)</f>
        <v>2.110077566590923</v>
      </c>
      <c r="C31" s="92">
        <f>1.2*(MergentFS_BKS!C19-MergentFS_BKS!C33)/MergentFS_BKS!C27+1.4*MergentFS_BKS!C42/MergentFS_BKS!C27+3.3*(MergentFS_BKS!C64/MergentFS_BKS!C27)+0.6*(C30/MergentFS_BKS!C39)+(MergentFS_BKS!C57/MergentFS_BKS!C27)</f>
        <v>2.2299165884226611</v>
      </c>
      <c r="D31" s="92">
        <f>1.2*(MergentFS_BKS!D19-MergentFS_BKS!D33)/MergentFS_BKS!D27+1.4*MergentFS_BKS!D42/MergentFS_BKS!D27+3.3*(MergentFS_BKS!D64/MergentFS_BKS!D27)+0.6*(D30/MergentFS_BKS!D39)+(MergentFS_BKS!D57/MergentFS_BKS!D27)</f>
        <v>2.2446121796080689</v>
      </c>
      <c r="E31" s="92">
        <f>1.2*(MergentFS_BKS!E19-MergentFS_BKS!E33)/MergentFS_BKS!E27+1.4*MergentFS_BKS!E42/MergentFS_BKS!E27+3.3*(MergentFS_BKS!E64/MergentFS_BKS!E27)+0.6*(E30/MergentFS_BKS!E39)+(MergentFS_BKS!E57/MergentFS_BKS!E27)</f>
        <v>2.1516927835787354</v>
      </c>
      <c r="F31" s="92">
        <f>1.2*(MergentFS_BKS!F19-MergentFS_BKS!F33)/MergentFS_BKS!F27+1.4*MergentFS_BKS!F42/MergentFS_BKS!F27+3.3*(MergentFS_BKS!F64/MergentFS_BKS!F27)+0.6*(F30/MergentFS_BKS!F39)+(MergentFS_BKS!F57/MergentFS_BKS!F27)</f>
        <v>1.2948631075213837</v>
      </c>
      <c r="G31" s="91">
        <v>2.6749999999999998</v>
      </c>
      <c r="H31" s="90" t="str">
        <f>IF(AND(B31/C31&gt;=1,B31/G31&gt;=1), "Good", IF(OR(B31/C31&gt;=1,B31/G31&gt;=1), "OK", "Unacceptable"))</f>
        <v>Unacceptable</v>
      </c>
    </row>
    <row r="33" spans="1:6" ht="15" x14ac:dyDescent="0.25">
      <c r="A33" s="89"/>
    </row>
    <row r="34" spans="1:6" ht="16.5" customHeight="1" x14ac:dyDescent="0.25">
      <c r="A34" s="88"/>
      <c r="B34" s="87"/>
      <c r="C34" s="86"/>
      <c r="D34" s="86"/>
      <c r="E34" s="86"/>
      <c r="F34" s="86"/>
    </row>
    <row r="36" spans="1:6" x14ac:dyDescent="0.2">
      <c r="A36" s="84"/>
    </row>
    <row r="37" spans="1:6" x14ac:dyDescent="0.2">
      <c r="A37" s="84"/>
    </row>
    <row r="38" spans="1:6" x14ac:dyDescent="0.2">
      <c r="A38" s="84"/>
    </row>
    <row r="39" spans="1:6" x14ac:dyDescent="0.2">
      <c r="A39" s="85"/>
    </row>
    <row r="40" spans="1:6" x14ac:dyDescent="0.2">
      <c r="A40" s="85"/>
      <c r="B40" s="85"/>
      <c r="D40" s="85"/>
    </row>
    <row r="41" spans="1:6" x14ac:dyDescent="0.2">
      <c r="A41" s="84"/>
      <c r="B41" s="85"/>
    </row>
    <row r="42" spans="1:6" x14ac:dyDescent="0.2">
      <c r="A42" s="84"/>
      <c r="B42" s="85"/>
    </row>
    <row r="43" spans="1:6" x14ac:dyDescent="0.2">
      <c r="A43" s="84"/>
      <c r="B43" s="85"/>
      <c r="D43" s="85"/>
    </row>
    <row r="44" spans="1:6" x14ac:dyDescent="0.2">
      <c r="A44" s="84"/>
      <c r="B44" s="85"/>
      <c r="D44" s="85"/>
    </row>
    <row r="45" spans="1:6" x14ac:dyDescent="0.2">
      <c r="A45" s="84"/>
      <c r="B45" s="85"/>
    </row>
    <row r="46" spans="1:6" x14ac:dyDescent="0.2">
      <c r="A46" s="84"/>
      <c r="B46" s="85"/>
    </row>
    <row r="48" spans="1:6" x14ac:dyDescent="0.2">
      <c r="A48" s="8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F31" sqref="F31"/>
    </sheetView>
  </sheetViews>
  <sheetFormatPr defaultRowHeight="15" x14ac:dyDescent="0.25"/>
  <cols>
    <col min="1" max="1" width="22.42578125" style="115" bestFit="1" customWidth="1"/>
    <col min="2" max="4" width="12.85546875" style="115" customWidth="1"/>
    <col min="5" max="5" width="12.28515625" style="115" customWidth="1"/>
    <col min="6" max="8" width="10.5703125" style="115" customWidth="1"/>
    <col min="9" max="9" width="10.42578125" style="115" customWidth="1"/>
    <col min="10" max="11" width="9.42578125" style="115" bestFit="1" customWidth="1"/>
    <col min="12" max="16384" width="9.140625" style="115"/>
  </cols>
  <sheetData>
    <row r="1" spans="1:11" ht="15.75" thickBot="1" x14ac:dyDescent="0.3"/>
    <row r="2" spans="1:11" ht="15.75" thickBot="1" x14ac:dyDescent="0.3">
      <c r="A2" s="160"/>
      <c r="B2" s="160">
        <f t="shared" ref="B2:D2" si="0">C2+1</f>
        <v>2018</v>
      </c>
      <c r="C2" s="160">
        <f t="shared" si="0"/>
        <v>2017</v>
      </c>
      <c r="D2" s="160">
        <f t="shared" si="0"/>
        <v>2016</v>
      </c>
      <c r="E2" s="160">
        <f>F2+1</f>
        <v>2015</v>
      </c>
      <c r="F2" s="160">
        <f>G2+1</f>
        <v>2014</v>
      </c>
      <c r="G2" s="160">
        <f>H2+1</f>
        <v>2013</v>
      </c>
      <c r="H2" s="160">
        <v>2012</v>
      </c>
      <c r="I2" s="160">
        <v>2011</v>
      </c>
      <c r="J2" s="160">
        <f>I2-1</f>
        <v>2010</v>
      </c>
      <c r="K2" s="160">
        <f>J2-1</f>
        <v>2009</v>
      </c>
    </row>
    <row r="3" spans="1:11" x14ac:dyDescent="0.25">
      <c r="A3" s="115" t="s">
        <v>307</v>
      </c>
      <c r="B3" s="178">
        <v>0.33019999999999999</v>
      </c>
      <c r="C3" s="178">
        <v>0.33019999999999999</v>
      </c>
      <c r="D3" s="178">
        <v>0.33019999999999999</v>
      </c>
      <c r="E3" s="158">
        <v>0.33019999999999999</v>
      </c>
      <c r="F3" s="159">
        <v>0.33019999999999999</v>
      </c>
      <c r="G3" s="159">
        <v>0.33019999999999999</v>
      </c>
      <c r="H3" s="158">
        <f>ProForma_IS!G18</f>
        <v>0.33019999999999999</v>
      </c>
      <c r="I3" s="158">
        <v>0.33</v>
      </c>
      <c r="J3" s="158">
        <v>0.33020000000000005</v>
      </c>
      <c r="K3" s="158">
        <v>0.33020000000000005</v>
      </c>
    </row>
    <row r="4" spans="1:11" x14ac:dyDescent="0.25">
      <c r="A4" s="115" t="s">
        <v>306</v>
      </c>
      <c r="B4" s="179">
        <f>ProForma_IS!B11*(1-B3)</f>
        <v>-89276.401177943902</v>
      </c>
      <c r="C4" s="179">
        <f>ProForma_IS!C11*(1-C3)</f>
        <v>-58927.135623780458</v>
      </c>
      <c r="D4" s="179">
        <f>ProForma_IS!D11*(1-D3)</f>
        <v>-67128.614794713489</v>
      </c>
      <c r="E4" s="157">
        <f>ProForma_IS!E11*(1-E3)</f>
        <v>-177836.39723814005</v>
      </c>
      <c r="F4" s="157">
        <f>ProForma_IS!F11*(1-F3)</f>
        <v>-141492.7485649201</v>
      </c>
      <c r="G4" s="157">
        <f>ProForma_IS!G11*(1-G3)</f>
        <v>-147358.67919999998</v>
      </c>
      <c r="H4" s="157">
        <f>ProForma_IS!H11*(1-H3)</f>
        <v>-41060.749400000001</v>
      </c>
      <c r="I4" s="157">
        <f>ProForma_IS!I11*(1-I3)</f>
        <v>-43777.799999999996</v>
      </c>
      <c r="J4" s="157">
        <f>ProForma_IS!J11*(1-J3)</f>
        <v>49060.1708</v>
      </c>
      <c r="K4" s="157">
        <f>ProForma_IS!K11*(1-K3)</f>
        <v>-2172.8311999999996</v>
      </c>
    </row>
    <row r="5" spans="1:11" x14ac:dyDescent="0.25">
      <c r="A5" s="115" t="s">
        <v>305</v>
      </c>
      <c r="B5" s="179">
        <f>ProForma_BS!B14+ProForma_BS!B12-(ProForma_BS!B19-ProForma_BS!B16)</f>
        <v>2510864.1097587245</v>
      </c>
      <c r="C5" s="179">
        <f>ProForma_BS!C14+ProForma_BS!C12-(ProForma_BS!C19-ProForma_BS!C16)</f>
        <v>2465358.5350430794</v>
      </c>
      <c r="D5" s="179">
        <f>ProForma_BS!D14+ProForma_BS!D12-(ProForma_BS!D19-ProForma_BS!D16)</f>
        <v>2426163.3003553124</v>
      </c>
      <c r="E5" s="157">
        <f>ProForma_BS!E14+ProForma_BS!E12-(ProForma_BS!E19-ProForma_BS!E16)</f>
        <v>2490490.4507940314</v>
      </c>
      <c r="F5" s="157">
        <f>ProForma_BS!F14+ProForma_BS!F12-(ProForma_BS!F19-ProForma_BS!F16)</f>
        <v>2999042.1329997573</v>
      </c>
      <c r="G5" s="157">
        <f>ProForma_BS!G14+ProForma_BS!G12-(ProForma_BS!G19-ProForma_BS!G16)</f>
        <v>3407169</v>
      </c>
      <c r="H5" s="157">
        <f>ProForma_BS!H14+ProForma_BS!H12-(ProForma_BS!H19-ProForma_BS!H16)</f>
        <v>3520047</v>
      </c>
      <c r="I5" s="157">
        <f>ProForma_BS!I14+ProForma_BS!I12-(ProForma_BS!I19-ProForma_BS!I16)</f>
        <v>3515450</v>
      </c>
      <c r="J5" s="157">
        <f>ProForma_BS!J14+ProForma_BS!J12-(ProForma_BS!J19-ProForma_BS!J16)</f>
        <v>3662288</v>
      </c>
      <c r="K5" s="157">
        <f>ProForma_BS!K14+ProForma_BS!K12-(ProForma_BS!K19-ProForma_BS!K16)</f>
        <v>2987468</v>
      </c>
    </row>
    <row r="6" spans="1:11" x14ac:dyDescent="0.25">
      <c r="A6" s="115" t="s">
        <v>304</v>
      </c>
      <c r="B6" s="178">
        <v>0.115</v>
      </c>
      <c r="C6" s="178">
        <v>0.115</v>
      </c>
      <c r="D6" s="178">
        <v>0.115</v>
      </c>
      <c r="E6" s="158">
        <v>0.115</v>
      </c>
      <c r="F6" s="158">
        <v>0.115</v>
      </c>
      <c r="G6" s="158">
        <v>0.115</v>
      </c>
      <c r="H6" s="158">
        <v>0.115</v>
      </c>
      <c r="I6" s="158">
        <v>0.115</v>
      </c>
      <c r="J6" s="158">
        <v>0.115</v>
      </c>
      <c r="K6" s="158">
        <v>0.115</v>
      </c>
    </row>
    <row r="7" spans="1:11" x14ac:dyDescent="0.25">
      <c r="A7" s="115" t="s">
        <v>303</v>
      </c>
      <c r="B7" s="179">
        <f t="shared" ref="B7" si="1">B5*B6</f>
        <v>288749.37262225332</v>
      </c>
      <c r="C7" s="179">
        <f t="shared" ref="C7" si="2">C5*C6</f>
        <v>283516.23152995412</v>
      </c>
      <c r="D7" s="179">
        <f t="shared" ref="D7" si="3">D5*D6</f>
        <v>279008.77954086097</v>
      </c>
      <c r="E7" s="157">
        <f t="shared" ref="E7:K7" si="4">E5*E6</f>
        <v>286406.40184131364</v>
      </c>
      <c r="F7" s="157">
        <f t="shared" si="4"/>
        <v>344889.84529497212</v>
      </c>
      <c r="G7" s="157">
        <f t="shared" si="4"/>
        <v>391824.435</v>
      </c>
      <c r="H7" s="157">
        <f t="shared" si="4"/>
        <v>404805.40500000003</v>
      </c>
      <c r="I7" s="157">
        <f t="shared" si="4"/>
        <v>404276.75</v>
      </c>
      <c r="J7" s="157">
        <f t="shared" si="4"/>
        <v>421163.12</v>
      </c>
      <c r="K7" s="157">
        <f t="shared" si="4"/>
        <v>343558.82</v>
      </c>
    </row>
    <row r="8" spans="1:11" x14ac:dyDescent="0.25">
      <c r="A8" s="115" t="s">
        <v>302</v>
      </c>
      <c r="B8" s="179">
        <f t="shared" ref="B8" si="5">B4-B7</f>
        <v>-378025.77380019723</v>
      </c>
      <c r="C8" s="179">
        <f t="shared" ref="C8" si="6">C4-C7</f>
        <v>-342443.36715373455</v>
      </c>
      <c r="D8" s="179">
        <f t="shared" ref="D8" si="7">D4-D7</f>
        <v>-346137.39433557447</v>
      </c>
      <c r="E8" s="157">
        <f t="shared" ref="E8:K8" si="8">E4-E7</f>
        <v>-464242.79907945369</v>
      </c>
      <c r="F8" s="157">
        <f t="shared" si="8"/>
        <v>-486382.59385989222</v>
      </c>
      <c r="G8" s="157">
        <f t="shared" si="8"/>
        <v>-539183.11419999995</v>
      </c>
      <c r="H8" s="157">
        <f t="shared" si="8"/>
        <v>-445866.1544</v>
      </c>
      <c r="I8" s="157">
        <f t="shared" si="8"/>
        <v>-448054.55</v>
      </c>
      <c r="J8" s="157">
        <f t="shared" si="8"/>
        <v>-372102.94919999997</v>
      </c>
      <c r="K8" s="157">
        <f t="shared" si="8"/>
        <v>-345731.65120000002</v>
      </c>
    </row>
    <row r="14" spans="1:11" x14ac:dyDescent="0.25">
      <c r="A14" s="117" t="s">
        <v>301</v>
      </c>
      <c r="B14" s="117"/>
      <c r="C14" s="117"/>
      <c r="D14" s="117"/>
    </row>
  </sheetData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5"/>
  <sheetViews>
    <sheetView workbookViewId="0">
      <selection activeCell="A36" sqref="A36"/>
    </sheetView>
  </sheetViews>
  <sheetFormatPr defaultRowHeight="12.75" x14ac:dyDescent="0.2"/>
  <cols>
    <col min="1" max="1" width="50.7109375" style="65" customWidth="1"/>
    <col min="2" max="196" width="12.7109375" style="65" customWidth="1"/>
    <col min="197" max="16384" width="9.140625" style="65"/>
  </cols>
  <sheetData>
    <row r="1" spans="1:8" ht="20.25" x14ac:dyDescent="0.3">
      <c r="A1" s="79" t="s">
        <v>206</v>
      </c>
    </row>
    <row r="3" spans="1:8" x14ac:dyDescent="0.2">
      <c r="A3" s="78" t="s">
        <v>205</v>
      </c>
    </row>
    <row r="6" spans="1:8" x14ac:dyDescent="0.2">
      <c r="A6" s="69" t="s">
        <v>233</v>
      </c>
      <c r="B6" s="70" t="s">
        <v>77</v>
      </c>
      <c r="C6" s="70" t="s">
        <v>76</v>
      </c>
      <c r="D6" s="70" t="s">
        <v>75</v>
      </c>
      <c r="E6" s="70" t="s">
        <v>74</v>
      </c>
      <c r="F6" s="70" t="s">
        <v>73</v>
      </c>
      <c r="G6" s="70" t="s">
        <v>72</v>
      </c>
      <c r="H6" s="69"/>
    </row>
    <row r="7" spans="1:8" x14ac:dyDescent="0.2">
      <c r="A7" s="66" t="s">
        <v>232</v>
      </c>
      <c r="B7" s="80">
        <v>-4.22</v>
      </c>
      <c r="C7" s="80">
        <v>-1.88</v>
      </c>
      <c r="D7" s="80">
        <v>-2.0299999999999998</v>
      </c>
      <c r="E7" s="77">
        <v>1.1299999999999999</v>
      </c>
      <c r="F7" s="80">
        <v>-7.0000000000000007E-2</v>
      </c>
      <c r="G7" s="77">
        <v>2.44</v>
      </c>
      <c r="H7" s="66"/>
    </row>
    <row r="8" spans="1:8" x14ac:dyDescent="0.2">
      <c r="A8" s="66" t="s">
        <v>231</v>
      </c>
      <c r="B8" s="80">
        <v>-21.66</v>
      </c>
      <c r="C8" s="80">
        <v>-8.81</v>
      </c>
      <c r="D8" s="80">
        <v>-8.61</v>
      </c>
      <c r="E8" s="77">
        <v>4.0599999999999996</v>
      </c>
      <c r="F8" s="80">
        <v>-0.22</v>
      </c>
      <c r="G8" s="77">
        <v>7.63</v>
      </c>
      <c r="H8" s="66"/>
    </row>
    <row r="9" spans="1:8" x14ac:dyDescent="0.2">
      <c r="A9" s="66" t="s">
        <v>230</v>
      </c>
      <c r="B9" s="80">
        <v>-23.69</v>
      </c>
      <c r="C9" s="80">
        <v>-5.58</v>
      </c>
      <c r="D9" s="80">
        <v>-5.7</v>
      </c>
      <c r="E9" s="77">
        <v>7.09</v>
      </c>
      <c r="F9" s="80">
        <v>-0.26</v>
      </c>
      <c r="G9" s="77">
        <v>14.4</v>
      </c>
      <c r="H9" s="66"/>
    </row>
    <row r="10" spans="1:8" x14ac:dyDescent="0.2">
      <c r="A10" s="66" t="s">
        <v>229</v>
      </c>
      <c r="B10" s="77">
        <v>0.18</v>
      </c>
      <c r="C10" s="77">
        <v>2.48</v>
      </c>
      <c r="D10" s="77">
        <v>2.56</v>
      </c>
      <c r="E10" s="77">
        <v>4.95</v>
      </c>
      <c r="F10" s="77">
        <v>3.91</v>
      </c>
      <c r="G10" s="77">
        <v>6.2</v>
      </c>
      <c r="H10" s="66"/>
    </row>
    <row r="11" spans="1:8" x14ac:dyDescent="0.2">
      <c r="A11" s="66" t="s">
        <v>228</v>
      </c>
      <c r="B11" s="77" t="s">
        <v>227</v>
      </c>
      <c r="C11" s="77" t="s">
        <v>227</v>
      </c>
      <c r="D11" s="77" t="s">
        <v>227</v>
      </c>
      <c r="E11" s="77">
        <v>18.59</v>
      </c>
      <c r="F11" s="77" t="s">
        <v>227</v>
      </c>
      <c r="G11" s="77">
        <v>39.43</v>
      </c>
      <c r="H11" s="66"/>
    </row>
    <row r="12" spans="1:8" x14ac:dyDescent="0.2">
      <c r="A12" s="66" t="s">
        <v>226</v>
      </c>
      <c r="B12" s="73">
        <v>202594</v>
      </c>
      <c r="C12" s="73">
        <v>238293</v>
      </c>
      <c r="D12" s="73">
        <v>200508</v>
      </c>
      <c r="E12" s="73">
        <v>145663</v>
      </c>
      <c r="F12" s="77" t="s">
        <v>46</v>
      </c>
      <c r="G12" s="73">
        <v>138807</v>
      </c>
      <c r="H12" s="66"/>
    </row>
    <row r="14" spans="1:8" x14ac:dyDescent="0.2">
      <c r="A14" s="69" t="s">
        <v>225</v>
      </c>
      <c r="B14" s="70" t="s">
        <v>77</v>
      </c>
      <c r="C14" s="70" t="s">
        <v>76</v>
      </c>
      <c r="D14" s="70" t="s">
        <v>75</v>
      </c>
      <c r="E14" s="70" t="s">
        <v>74</v>
      </c>
      <c r="F14" s="70" t="s">
        <v>73</v>
      </c>
      <c r="G14" s="70" t="s">
        <v>72</v>
      </c>
      <c r="H14" s="69"/>
    </row>
    <row r="15" spans="1:8" x14ac:dyDescent="0.2">
      <c r="A15" s="66" t="s">
        <v>224</v>
      </c>
      <c r="B15" s="77">
        <v>0.18</v>
      </c>
      <c r="C15" s="77">
        <v>0.11</v>
      </c>
      <c r="D15" s="77">
        <v>0.12</v>
      </c>
      <c r="E15" s="77">
        <v>0.09</v>
      </c>
      <c r="F15" s="77">
        <v>0.12</v>
      </c>
      <c r="G15" s="77">
        <v>0.23</v>
      </c>
      <c r="H15" s="66"/>
    </row>
    <row r="16" spans="1:8" x14ac:dyDescent="0.2">
      <c r="A16" s="66" t="s">
        <v>223</v>
      </c>
      <c r="B16" s="77">
        <v>1.19</v>
      </c>
      <c r="C16" s="77">
        <v>1.0900000000000001</v>
      </c>
      <c r="D16" s="77">
        <v>1.01</v>
      </c>
      <c r="E16" s="77">
        <v>1</v>
      </c>
      <c r="F16" s="77">
        <v>1.18</v>
      </c>
      <c r="G16" s="77">
        <v>1.17</v>
      </c>
      <c r="H16" s="66"/>
    </row>
    <row r="17" spans="1:8" x14ac:dyDescent="0.2">
      <c r="A17" s="66" t="s">
        <v>222</v>
      </c>
      <c r="B17" s="77">
        <v>8.89</v>
      </c>
      <c r="C17" s="77">
        <v>4.53</v>
      </c>
      <c r="D17" s="77">
        <v>0.34</v>
      </c>
      <c r="E17" s="80">
        <v>-0.13</v>
      </c>
      <c r="F17" s="77">
        <v>8.16</v>
      </c>
      <c r="G17" s="77">
        <v>8.27</v>
      </c>
      <c r="H17" s="66"/>
    </row>
    <row r="19" spans="1:8" x14ac:dyDescent="0.2">
      <c r="A19" s="69" t="s">
        <v>221</v>
      </c>
      <c r="B19" s="70" t="s">
        <v>77</v>
      </c>
      <c r="C19" s="70" t="s">
        <v>76</v>
      </c>
      <c r="D19" s="70" t="s">
        <v>75</v>
      </c>
      <c r="E19" s="70" t="s">
        <v>74</v>
      </c>
      <c r="F19" s="70" t="s">
        <v>72</v>
      </c>
    </row>
    <row r="20" spans="1:8" x14ac:dyDescent="0.2">
      <c r="A20" s="66" t="s">
        <v>220</v>
      </c>
      <c r="B20" s="77">
        <v>0.11</v>
      </c>
      <c r="C20" s="77">
        <v>0.43</v>
      </c>
      <c r="D20" s="77">
        <v>0.38</v>
      </c>
      <c r="E20" s="77">
        <v>0.28999999999999998</v>
      </c>
      <c r="F20" s="77" t="s">
        <v>46</v>
      </c>
    </row>
    <row r="21" spans="1:8" x14ac:dyDescent="0.2">
      <c r="A21" s="66" t="s">
        <v>219</v>
      </c>
      <c r="B21" s="77">
        <v>0.11</v>
      </c>
      <c r="C21" s="77">
        <v>0.43</v>
      </c>
      <c r="D21" s="77">
        <v>0.38</v>
      </c>
      <c r="E21" s="77">
        <v>0.28999999999999998</v>
      </c>
      <c r="F21" s="77" t="s">
        <v>46</v>
      </c>
    </row>
    <row r="22" spans="1:8" x14ac:dyDescent="0.2">
      <c r="A22" s="66" t="s">
        <v>218</v>
      </c>
      <c r="B22" s="77" t="s">
        <v>46</v>
      </c>
      <c r="C22" s="77" t="s">
        <v>46</v>
      </c>
      <c r="D22" s="77" t="s">
        <v>46</v>
      </c>
      <c r="E22" s="77">
        <v>2.59</v>
      </c>
      <c r="F22" s="77">
        <v>61.15</v>
      </c>
    </row>
    <row r="24" spans="1:8" x14ac:dyDescent="0.2">
      <c r="A24" s="69" t="s">
        <v>217</v>
      </c>
      <c r="B24" s="70" t="s">
        <v>77</v>
      </c>
      <c r="C24" s="70" t="s">
        <v>76</v>
      </c>
      <c r="D24" s="70" t="s">
        <v>75</v>
      </c>
      <c r="E24" s="70" t="s">
        <v>74</v>
      </c>
      <c r="F24" s="70" t="s">
        <v>73</v>
      </c>
      <c r="G24" s="70" t="s">
        <v>72</v>
      </c>
      <c r="H24" s="69"/>
    </row>
    <row r="25" spans="1:8" x14ac:dyDescent="0.2">
      <c r="A25" s="66" t="s">
        <v>216</v>
      </c>
      <c r="B25" s="77">
        <v>1.83</v>
      </c>
      <c r="C25" s="77">
        <v>1.94</v>
      </c>
      <c r="D25" s="77">
        <v>1.92</v>
      </c>
      <c r="E25" s="77">
        <v>1.8</v>
      </c>
      <c r="F25" s="77">
        <v>0.28999999999999998</v>
      </c>
      <c r="G25" s="77">
        <v>1.65</v>
      </c>
      <c r="H25" s="66"/>
    </row>
    <row r="26" spans="1:8" x14ac:dyDescent="0.2">
      <c r="A26" s="66" t="s">
        <v>215</v>
      </c>
      <c r="B26" s="77">
        <v>44.32</v>
      </c>
      <c r="C26" s="77">
        <v>46.19</v>
      </c>
      <c r="D26" s="77">
        <v>55.52</v>
      </c>
      <c r="E26" s="77">
        <v>66.94</v>
      </c>
      <c r="F26" s="77">
        <v>11.85</v>
      </c>
      <c r="G26" s="77">
        <v>68.78</v>
      </c>
      <c r="H26" s="66"/>
    </row>
    <row r="27" spans="1:8" x14ac:dyDescent="0.2">
      <c r="A27" s="66" t="s">
        <v>214</v>
      </c>
      <c r="B27" s="77">
        <v>3.47</v>
      </c>
      <c r="C27" s="77">
        <v>3.55</v>
      </c>
      <c r="D27" s="77">
        <v>3.79</v>
      </c>
      <c r="E27" s="77">
        <v>3.18</v>
      </c>
      <c r="F27" s="77">
        <v>0.48</v>
      </c>
      <c r="G27" s="77">
        <v>2.75</v>
      </c>
      <c r="H27" s="66"/>
    </row>
    <row r="28" spans="1:8" x14ac:dyDescent="0.2">
      <c r="A28" s="66" t="s">
        <v>213</v>
      </c>
      <c r="B28" s="77">
        <v>7.77</v>
      </c>
      <c r="C28" s="77">
        <v>7.49</v>
      </c>
      <c r="D28" s="77">
        <v>7.72</v>
      </c>
      <c r="E28" s="77">
        <v>7.44</v>
      </c>
      <c r="F28" s="77">
        <v>1.1399999999999999</v>
      </c>
      <c r="G28" s="77">
        <v>6.41</v>
      </c>
      <c r="H28" s="66"/>
    </row>
    <row r="29" spans="1:8" x14ac:dyDescent="0.2">
      <c r="A29" s="66" t="s">
        <v>212</v>
      </c>
      <c r="B29" s="77">
        <v>12.29</v>
      </c>
      <c r="C29" s="77">
        <v>10.73</v>
      </c>
      <c r="D29" s="77">
        <v>9.11</v>
      </c>
      <c r="E29" s="77">
        <v>8.64</v>
      </c>
      <c r="F29" s="77">
        <v>1.33</v>
      </c>
      <c r="G29" s="77">
        <v>7.1</v>
      </c>
      <c r="H29" s="66"/>
    </row>
    <row r="30" spans="1:8" x14ac:dyDescent="0.2">
      <c r="A30" s="66" t="s">
        <v>211</v>
      </c>
      <c r="B30" s="77">
        <v>11.36</v>
      </c>
      <c r="C30" s="77">
        <v>10.77</v>
      </c>
      <c r="D30" s="77">
        <v>9.25</v>
      </c>
      <c r="E30" s="77">
        <v>7.23</v>
      </c>
      <c r="F30" s="77">
        <v>1.0900000000000001</v>
      </c>
      <c r="G30" s="77">
        <v>6.24</v>
      </c>
      <c r="H30" s="66"/>
    </row>
    <row r="31" spans="1:8" x14ac:dyDescent="0.2">
      <c r="A31" s="66" t="s">
        <v>210</v>
      </c>
      <c r="B31" s="77">
        <v>63.91</v>
      </c>
      <c r="C31" s="77">
        <v>125.9</v>
      </c>
      <c r="D31" s="77">
        <v>116.58</v>
      </c>
      <c r="E31" s="77">
        <v>78.97</v>
      </c>
      <c r="F31" s="77">
        <v>3.96</v>
      </c>
      <c r="G31" s="77">
        <v>15.98</v>
      </c>
      <c r="H31" s="66"/>
    </row>
    <row r="33" spans="1:8" x14ac:dyDescent="0.2">
      <c r="A33" s="69" t="s">
        <v>209</v>
      </c>
      <c r="B33" s="70" t="s">
        <v>77</v>
      </c>
      <c r="C33" s="70" t="s">
        <v>76</v>
      </c>
      <c r="D33" s="70" t="s">
        <v>75</v>
      </c>
      <c r="E33" s="70" t="s">
        <v>74</v>
      </c>
      <c r="F33" s="70" t="s">
        <v>73</v>
      </c>
      <c r="G33" s="70" t="s">
        <v>72</v>
      </c>
      <c r="H33" s="69"/>
    </row>
    <row r="34" spans="1:8" x14ac:dyDescent="0.2">
      <c r="A34" s="66" t="s">
        <v>208</v>
      </c>
      <c r="B34" s="77">
        <v>2.02</v>
      </c>
      <c r="C34" s="80">
        <v>-0.42</v>
      </c>
      <c r="D34" s="77">
        <v>3.53</v>
      </c>
      <c r="E34" s="77">
        <v>2.3199999999999998</v>
      </c>
      <c r="F34" s="80">
        <v>-2.15</v>
      </c>
      <c r="G34" s="77">
        <v>6.83</v>
      </c>
      <c r="H34" s="66"/>
    </row>
    <row r="35" spans="1:8" x14ac:dyDescent="0.2">
      <c r="A35" s="66" t="s">
        <v>207</v>
      </c>
      <c r="B35" s="77">
        <v>12.16</v>
      </c>
      <c r="C35" s="77">
        <v>12.97</v>
      </c>
      <c r="D35" s="77">
        <v>14.37</v>
      </c>
      <c r="E35" s="77">
        <v>16.190000000000001</v>
      </c>
      <c r="F35" s="77">
        <v>16.53</v>
      </c>
      <c r="G35" s="77">
        <v>16.87</v>
      </c>
      <c r="H35" s="66"/>
    </row>
  </sheetData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07"/>
  <sheetViews>
    <sheetView topLeftCell="A534" workbookViewId="0">
      <selection activeCell="A36" sqref="A36"/>
    </sheetView>
  </sheetViews>
  <sheetFormatPr defaultRowHeight="12.75" x14ac:dyDescent="0.2"/>
  <cols>
    <col min="1" max="1" width="10.7109375" style="65" bestFit="1" customWidth="1"/>
    <col min="2" max="16384" width="9.140625" style="65"/>
  </cols>
  <sheetData>
    <row r="1" spans="1:7" ht="15" x14ac:dyDescent="0.25">
      <c r="A1" s="81" t="s">
        <v>240</v>
      </c>
      <c r="B1" s="81" t="s">
        <v>239</v>
      </c>
      <c r="C1" s="81" t="s">
        <v>238</v>
      </c>
      <c r="D1" s="81" t="s">
        <v>237</v>
      </c>
      <c r="E1" s="81" t="s">
        <v>236</v>
      </c>
      <c r="F1" s="81" t="s">
        <v>235</v>
      </c>
      <c r="G1" s="81" t="s">
        <v>234</v>
      </c>
    </row>
    <row r="2" spans="1:7" ht="15" x14ac:dyDescent="0.25">
      <c r="A2" s="83">
        <v>41600</v>
      </c>
      <c r="B2" s="81">
        <v>15.74</v>
      </c>
      <c r="C2" s="81">
        <v>15.83</v>
      </c>
      <c r="D2" s="81">
        <v>15.56</v>
      </c>
      <c r="E2" s="81">
        <v>15.81</v>
      </c>
      <c r="F2" s="81">
        <v>697800</v>
      </c>
      <c r="G2" s="81">
        <v>15.81</v>
      </c>
    </row>
    <row r="3" spans="1:7" ht="15" x14ac:dyDescent="0.25">
      <c r="A3" s="83">
        <v>41599</v>
      </c>
      <c r="B3" s="81">
        <v>15.84</v>
      </c>
      <c r="C3" s="81">
        <v>15.99</v>
      </c>
      <c r="D3" s="81">
        <v>15.71</v>
      </c>
      <c r="E3" s="81">
        <v>15.71</v>
      </c>
      <c r="F3" s="81">
        <v>945700</v>
      </c>
      <c r="G3" s="81">
        <v>15.71</v>
      </c>
    </row>
    <row r="4" spans="1:7" ht="15" x14ac:dyDescent="0.25">
      <c r="A4" s="83">
        <v>41598</v>
      </c>
      <c r="B4" s="81">
        <v>15.36</v>
      </c>
      <c r="C4" s="81">
        <v>15.98</v>
      </c>
      <c r="D4" s="81">
        <v>15.28</v>
      </c>
      <c r="E4" s="81">
        <v>15.83</v>
      </c>
      <c r="F4" s="81">
        <v>843400</v>
      </c>
      <c r="G4" s="81">
        <v>15.83</v>
      </c>
    </row>
    <row r="5" spans="1:7" ht="15" x14ac:dyDescent="0.25">
      <c r="A5" s="83">
        <v>41597</v>
      </c>
      <c r="B5" s="81">
        <v>15.86</v>
      </c>
      <c r="C5" s="81">
        <v>15.95</v>
      </c>
      <c r="D5" s="81">
        <v>15.29</v>
      </c>
      <c r="E5" s="81">
        <v>15.35</v>
      </c>
      <c r="F5" s="81">
        <v>1225100</v>
      </c>
      <c r="G5" s="81">
        <v>15.35</v>
      </c>
    </row>
    <row r="6" spans="1:7" ht="15" x14ac:dyDescent="0.25">
      <c r="A6" s="83">
        <v>41596</v>
      </c>
      <c r="B6" s="81">
        <v>15.75</v>
      </c>
      <c r="C6" s="81">
        <v>16.12</v>
      </c>
      <c r="D6" s="81">
        <v>15.5</v>
      </c>
      <c r="E6" s="81">
        <v>15.84</v>
      </c>
      <c r="F6" s="81">
        <v>1119300</v>
      </c>
      <c r="G6" s="81">
        <v>15.84</v>
      </c>
    </row>
    <row r="7" spans="1:7" ht="15" x14ac:dyDescent="0.25">
      <c r="A7" s="83">
        <v>41593</v>
      </c>
      <c r="B7" s="81">
        <v>15.43</v>
      </c>
      <c r="C7" s="81">
        <v>15.9</v>
      </c>
      <c r="D7" s="81">
        <v>15.09</v>
      </c>
      <c r="E7" s="81">
        <v>15.75</v>
      </c>
      <c r="F7" s="81">
        <v>782000</v>
      </c>
      <c r="G7" s="81">
        <v>15.75</v>
      </c>
    </row>
    <row r="8" spans="1:7" ht="15" x14ac:dyDescent="0.25">
      <c r="A8" s="83">
        <v>41592</v>
      </c>
      <c r="B8" s="81">
        <v>15.45</v>
      </c>
      <c r="C8" s="81">
        <v>15.52</v>
      </c>
      <c r="D8" s="81">
        <v>15.13</v>
      </c>
      <c r="E8" s="81">
        <v>15.44</v>
      </c>
      <c r="F8" s="81">
        <v>447400</v>
      </c>
      <c r="G8" s="81">
        <v>15.44</v>
      </c>
    </row>
    <row r="9" spans="1:7" ht="15" x14ac:dyDescent="0.25">
      <c r="A9" s="83">
        <v>41591</v>
      </c>
      <c r="B9" s="81">
        <v>15.24</v>
      </c>
      <c r="C9" s="81">
        <v>15.57</v>
      </c>
      <c r="D9" s="81">
        <v>15.11</v>
      </c>
      <c r="E9" s="81">
        <v>15.52</v>
      </c>
      <c r="F9" s="81">
        <v>746500</v>
      </c>
      <c r="G9" s="81">
        <v>15.52</v>
      </c>
    </row>
    <row r="10" spans="1:7" ht="15" x14ac:dyDescent="0.25">
      <c r="A10" s="83">
        <v>41590</v>
      </c>
      <c r="B10" s="81">
        <v>15.19</v>
      </c>
      <c r="C10" s="81">
        <v>15.38</v>
      </c>
      <c r="D10" s="81">
        <v>15.07</v>
      </c>
      <c r="E10" s="81">
        <v>15.3</v>
      </c>
      <c r="F10" s="81">
        <v>769700</v>
      </c>
      <c r="G10" s="81">
        <v>15.3</v>
      </c>
    </row>
    <row r="11" spans="1:7" ht="15" x14ac:dyDescent="0.25">
      <c r="A11" s="83">
        <v>41589</v>
      </c>
      <c r="B11" s="81">
        <v>14.58</v>
      </c>
      <c r="C11" s="81">
        <v>15.38</v>
      </c>
      <c r="D11" s="81">
        <v>14.52</v>
      </c>
      <c r="E11" s="81">
        <v>15.23</v>
      </c>
      <c r="F11" s="81">
        <v>1239800</v>
      </c>
      <c r="G11" s="81">
        <v>15.23</v>
      </c>
    </row>
    <row r="12" spans="1:7" ht="15" x14ac:dyDescent="0.25">
      <c r="A12" s="83">
        <v>41586</v>
      </c>
      <c r="B12" s="81">
        <v>14.64</v>
      </c>
      <c r="C12" s="81">
        <v>14.71</v>
      </c>
      <c r="D12" s="81">
        <v>14.32</v>
      </c>
      <c r="E12" s="81">
        <v>14.64</v>
      </c>
      <c r="F12" s="81">
        <v>900700</v>
      </c>
      <c r="G12" s="81">
        <v>14.64</v>
      </c>
    </row>
    <row r="13" spans="1:7" ht="15" x14ac:dyDescent="0.25">
      <c r="A13" s="83">
        <v>41585</v>
      </c>
      <c r="B13" s="81">
        <v>14.73</v>
      </c>
      <c r="C13" s="81">
        <v>14.86</v>
      </c>
      <c r="D13" s="81">
        <v>14.4</v>
      </c>
      <c r="E13" s="81">
        <v>14.67</v>
      </c>
      <c r="F13" s="81">
        <v>649600</v>
      </c>
      <c r="G13" s="81">
        <v>14.67</v>
      </c>
    </row>
    <row r="14" spans="1:7" ht="15" x14ac:dyDescent="0.25">
      <c r="A14" s="83">
        <v>41584</v>
      </c>
      <c r="B14" s="81">
        <v>14.68</v>
      </c>
      <c r="C14" s="81">
        <v>14.78</v>
      </c>
      <c r="D14" s="81">
        <v>14.49</v>
      </c>
      <c r="E14" s="81">
        <v>14.74</v>
      </c>
      <c r="F14" s="81">
        <v>486100</v>
      </c>
      <c r="G14" s="81">
        <v>14.74</v>
      </c>
    </row>
    <row r="15" spans="1:7" ht="15" x14ac:dyDescent="0.25">
      <c r="A15" s="83">
        <v>41583</v>
      </c>
      <c r="B15" s="81">
        <v>14.9</v>
      </c>
      <c r="C15" s="81">
        <v>14.91</v>
      </c>
      <c r="D15" s="81">
        <v>14.52</v>
      </c>
      <c r="E15" s="81">
        <v>14.65</v>
      </c>
      <c r="F15" s="81">
        <v>697800</v>
      </c>
      <c r="G15" s="81">
        <v>14.65</v>
      </c>
    </row>
    <row r="16" spans="1:7" ht="15" x14ac:dyDescent="0.25">
      <c r="A16" s="83">
        <v>41582</v>
      </c>
      <c r="B16" s="81">
        <v>14.39</v>
      </c>
      <c r="C16" s="81">
        <v>15.06</v>
      </c>
      <c r="D16" s="81">
        <v>14.36</v>
      </c>
      <c r="E16" s="81">
        <v>14.94</v>
      </c>
      <c r="F16" s="81">
        <v>1064000</v>
      </c>
      <c r="G16" s="81">
        <v>14.94</v>
      </c>
    </row>
    <row r="17" spans="1:7" ht="15" x14ac:dyDescent="0.25">
      <c r="A17" s="83">
        <v>41579</v>
      </c>
      <c r="B17" s="81">
        <v>14.08</v>
      </c>
      <c r="C17" s="81">
        <v>14.45</v>
      </c>
      <c r="D17" s="81">
        <v>14.04</v>
      </c>
      <c r="E17" s="81">
        <v>14.39</v>
      </c>
      <c r="F17" s="81">
        <v>727800</v>
      </c>
      <c r="G17" s="81">
        <v>14.39</v>
      </c>
    </row>
    <row r="18" spans="1:7" ht="15" x14ac:dyDescent="0.25">
      <c r="A18" s="83">
        <v>41578</v>
      </c>
      <c r="B18" s="81">
        <v>14.59</v>
      </c>
      <c r="C18" s="81">
        <v>14.59</v>
      </c>
      <c r="D18" s="81">
        <v>14.08</v>
      </c>
      <c r="E18" s="81">
        <v>14.13</v>
      </c>
      <c r="F18" s="81">
        <v>954900</v>
      </c>
      <c r="G18" s="81">
        <v>14.13</v>
      </c>
    </row>
    <row r="19" spans="1:7" ht="15" x14ac:dyDescent="0.25">
      <c r="A19" s="83">
        <v>41577</v>
      </c>
      <c r="B19" s="81">
        <v>14.69</v>
      </c>
      <c r="C19" s="81">
        <v>14.9</v>
      </c>
      <c r="D19" s="81">
        <v>14.34</v>
      </c>
      <c r="E19" s="81">
        <v>14.57</v>
      </c>
      <c r="F19" s="81">
        <v>695700</v>
      </c>
      <c r="G19" s="81">
        <v>14.57</v>
      </c>
    </row>
    <row r="20" spans="1:7" ht="15" x14ac:dyDescent="0.25">
      <c r="A20" s="83">
        <v>41576</v>
      </c>
      <c r="B20" s="81">
        <v>14.46</v>
      </c>
      <c r="C20" s="81">
        <v>14.71</v>
      </c>
      <c r="D20" s="81">
        <v>14.4</v>
      </c>
      <c r="E20" s="81">
        <v>14.66</v>
      </c>
      <c r="F20" s="81">
        <v>515500</v>
      </c>
      <c r="G20" s="81">
        <v>14.66</v>
      </c>
    </row>
    <row r="21" spans="1:7" ht="15" x14ac:dyDescent="0.25">
      <c r="A21" s="83">
        <v>41575</v>
      </c>
      <c r="B21" s="81">
        <v>14.76</v>
      </c>
      <c r="C21" s="81">
        <v>14.76</v>
      </c>
      <c r="D21" s="81">
        <v>14.4</v>
      </c>
      <c r="E21" s="81">
        <v>14.46</v>
      </c>
      <c r="F21" s="81">
        <v>714400</v>
      </c>
      <c r="G21" s="81">
        <v>14.46</v>
      </c>
    </row>
    <row r="22" spans="1:7" ht="15" x14ac:dyDescent="0.25">
      <c r="A22" s="83">
        <v>41572</v>
      </c>
      <c r="B22" s="81">
        <v>14.79</v>
      </c>
      <c r="C22" s="81">
        <v>14.95</v>
      </c>
      <c r="D22" s="81">
        <v>14.44</v>
      </c>
      <c r="E22" s="81">
        <v>14.79</v>
      </c>
      <c r="F22" s="81">
        <v>754400</v>
      </c>
      <c r="G22" s="81">
        <v>14.79</v>
      </c>
    </row>
    <row r="23" spans="1:7" ht="15" x14ac:dyDescent="0.25">
      <c r="A23" s="83">
        <v>41571</v>
      </c>
      <c r="B23" s="81">
        <v>14.54</v>
      </c>
      <c r="C23" s="81">
        <v>14.9</v>
      </c>
      <c r="D23" s="81">
        <v>14.32</v>
      </c>
      <c r="E23" s="81">
        <v>14.82</v>
      </c>
      <c r="F23" s="81">
        <v>982100</v>
      </c>
      <c r="G23" s="81">
        <v>14.82</v>
      </c>
    </row>
    <row r="24" spans="1:7" ht="15" x14ac:dyDescent="0.25">
      <c r="A24" s="83">
        <v>41570</v>
      </c>
      <c r="B24" s="81">
        <v>14.39</v>
      </c>
      <c r="C24" s="81">
        <v>14.58</v>
      </c>
      <c r="D24" s="81">
        <v>14.25</v>
      </c>
      <c r="E24" s="81">
        <v>14.52</v>
      </c>
      <c r="F24" s="81">
        <v>592000</v>
      </c>
      <c r="G24" s="81">
        <v>14.52</v>
      </c>
    </row>
    <row r="25" spans="1:7" ht="15" x14ac:dyDescent="0.25">
      <c r="A25" s="83">
        <v>41569</v>
      </c>
      <c r="B25" s="81">
        <v>14.42</v>
      </c>
      <c r="C25" s="81">
        <v>14.69</v>
      </c>
      <c r="D25" s="81">
        <v>14.25</v>
      </c>
      <c r="E25" s="81">
        <v>14.49</v>
      </c>
      <c r="F25" s="81">
        <v>634700</v>
      </c>
      <c r="G25" s="81">
        <v>14.49</v>
      </c>
    </row>
    <row r="26" spans="1:7" ht="15" x14ac:dyDescent="0.25">
      <c r="A26" s="83">
        <v>41568</v>
      </c>
      <c r="B26" s="81">
        <v>14.14</v>
      </c>
      <c r="C26" s="81">
        <v>14.79</v>
      </c>
      <c r="D26" s="81">
        <v>14.08</v>
      </c>
      <c r="E26" s="81">
        <v>14.25</v>
      </c>
      <c r="F26" s="81">
        <v>1670900</v>
      </c>
      <c r="G26" s="81">
        <v>14.25</v>
      </c>
    </row>
    <row r="27" spans="1:7" ht="15" x14ac:dyDescent="0.25">
      <c r="A27" s="83">
        <v>41565</v>
      </c>
      <c r="B27" s="81">
        <v>13.79</v>
      </c>
      <c r="C27" s="81">
        <v>14.15</v>
      </c>
      <c r="D27" s="81">
        <v>13.7</v>
      </c>
      <c r="E27" s="81">
        <v>14.11</v>
      </c>
      <c r="F27" s="81">
        <v>826400</v>
      </c>
      <c r="G27" s="81">
        <v>14.11</v>
      </c>
    </row>
    <row r="28" spans="1:7" ht="15" x14ac:dyDescent="0.25">
      <c r="A28" s="83">
        <v>41564</v>
      </c>
      <c r="B28" s="81">
        <v>13.47</v>
      </c>
      <c r="C28" s="81">
        <v>13.71</v>
      </c>
      <c r="D28" s="81">
        <v>13.4</v>
      </c>
      <c r="E28" s="81">
        <v>13.7</v>
      </c>
      <c r="F28" s="81">
        <v>688900</v>
      </c>
      <c r="G28" s="81">
        <v>13.7</v>
      </c>
    </row>
    <row r="29" spans="1:7" ht="15" x14ac:dyDescent="0.25">
      <c r="A29" s="83">
        <v>41563</v>
      </c>
      <c r="B29" s="81">
        <v>13.3</v>
      </c>
      <c r="C29" s="81">
        <v>13.63</v>
      </c>
      <c r="D29" s="81">
        <v>13.15</v>
      </c>
      <c r="E29" s="81">
        <v>13.45</v>
      </c>
      <c r="F29" s="81">
        <v>779200</v>
      </c>
      <c r="G29" s="81">
        <v>13.45</v>
      </c>
    </row>
    <row r="30" spans="1:7" ht="15" x14ac:dyDescent="0.25">
      <c r="A30" s="83">
        <v>41562</v>
      </c>
      <c r="B30" s="81">
        <v>13.49</v>
      </c>
      <c r="C30" s="81">
        <v>13.6</v>
      </c>
      <c r="D30" s="81">
        <v>13.26</v>
      </c>
      <c r="E30" s="81">
        <v>13.28</v>
      </c>
      <c r="F30" s="81">
        <v>699500</v>
      </c>
      <c r="G30" s="81">
        <v>13.28</v>
      </c>
    </row>
    <row r="31" spans="1:7" ht="15" x14ac:dyDescent="0.25">
      <c r="A31" s="83">
        <v>41561</v>
      </c>
      <c r="B31" s="81">
        <v>13.69</v>
      </c>
      <c r="C31" s="81">
        <v>13.72</v>
      </c>
      <c r="D31" s="81">
        <v>13.52</v>
      </c>
      <c r="E31" s="81">
        <v>13.55</v>
      </c>
      <c r="F31" s="81">
        <v>594300</v>
      </c>
      <c r="G31" s="81">
        <v>13.55</v>
      </c>
    </row>
    <row r="32" spans="1:7" ht="15" x14ac:dyDescent="0.25">
      <c r="A32" s="83">
        <v>41558</v>
      </c>
      <c r="B32" s="81">
        <v>13.56</v>
      </c>
      <c r="C32" s="81">
        <v>13.97</v>
      </c>
      <c r="D32" s="81">
        <v>13.56</v>
      </c>
      <c r="E32" s="81">
        <v>13.83</v>
      </c>
      <c r="F32" s="81">
        <v>650900</v>
      </c>
      <c r="G32" s="81">
        <v>13.83</v>
      </c>
    </row>
    <row r="33" spans="1:7" ht="15" x14ac:dyDescent="0.25">
      <c r="A33" s="83">
        <v>41557</v>
      </c>
      <c r="B33" s="81">
        <v>13.42</v>
      </c>
      <c r="C33" s="81">
        <v>13.89</v>
      </c>
      <c r="D33" s="81">
        <v>13.38</v>
      </c>
      <c r="E33" s="81">
        <v>13.61</v>
      </c>
      <c r="F33" s="81">
        <v>668200</v>
      </c>
      <c r="G33" s="81">
        <v>13.61</v>
      </c>
    </row>
    <row r="34" spans="1:7" ht="15" x14ac:dyDescent="0.25">
      <c r="A34" s="83">
        <v>41556</v>
      </c>
      <c r="B34" s="81">
        <v>13.81</v>
      </c>
      <c r="C34" s="81">
        <v>13.81</v>
      </c>
      <c r="D34" s="81">
        <v>13.28</v>
      </c>
      <c r="E34" s="81">
        <v>13.31</v>
      </c>
      <c r="F34" s="81">
        <v>866100</v>
      </c>
      <c r="G34" s="81">
        <v>13.31</v>
      </c>
    </row>
    <row r="35" spans="1:7" ht="15" x14ac:dyDescent="0.25">
      <c r="A35" s="83">
        <v>41555</v>
      </c>
      <c r="B35" s="81">
        <v>13.58</v>
      </c>
      <c r="C35" s="81">
        <v>13.99</v>
      </c>
      <c r="D35" s="81">
        <v>13.5</v>
      </c>
      <c r="E35" s="81">
        <v>13.72</v>
      </c>
      <c r="F35" s="81">
        <v>1075400</v>
      </c>
      <c r="G35" s="81">
        <v>13.72</v>
      </c>
    </row>
    <row r="36" spans="1:7" ht="15" x14ac:dyDescent="0.25">
      <c r="A36" s="83">
        <v>41554</v>
      </c>
      <c r="B36" s="81">
        <v>14.28</v>
      </c>
      <c r="C36" s="81">
        <v>14.43</v>
      </c>
      <c r="D36" s="81">
        <v>13.63</v>
      </c>
      <c r="E36" s="81">
        <v>13.64</v>
      </c>
      <c r="F36" s="81">
        <v>1799400</v>
      </c>
      <c r="G36" s="81">
        <v>13.64</v>
      </c>
    </row>
    <row r="37" spans="1:7" ht="15" x14ac:dyDescent="0.25">
      <c r="A37" s="83">
        <v>41551</v>
      </c>
      <c r="B37" s="81">
        <v>13.1</v>
      </c>
      <c r="C37" s="81">
        <v>14.46</v>
      </c>
      <c r="D37" s="81">
        <v>13.04</v>
      </c>
      <c r="E37" s="81">
        <v>14.41</v>
      </c>
      <c r="F37" s="81">
        <v>2700000</v>
      </c>
      <c r="G37" s="81">
        <v>14.41</v>
      </c>
    </row>
    <row r="38" spans="1:7" ht="15" x14ac:dyDescent="0.25">
      <c r="A38" s="83">
        <v>41550</v>
      </c>
      <c r="B38" s="81">
        <v>13.15</v>
      </c>
      <c r="C38" s="81">
        <v>13.27</v>
      </c>
      <c r="D38" s="81">
        <v>12.95</v>
      </c>
      <c r="E38" s="81">
        <v>13.08</v>
      </c>
      <c r="F38" s="81">
        <v>1127200</v>
      </c>
      <c r="G38" s="81">
        <v>13.08</v>
      </c>
    </row>
    <row r="39" spans="1:7" ht="15" x14ac:dyDescent="0.25">
      <c r="A39" s="83">
        <v>41549</v>
      </c>
      <c r="B39" s="81">
        <v>12.75</v>
      </c>
      <c r="C39" s="81">
        <v>13.04</v>
      </c>
      <c r="D39" s="81">
        <v>12.65</v>
      </c>
      <c r="E39" s="81">
        <v>13.04</v>
      </c>
      <c r="F39" s="81">
        <v>1170800</v>
      </c>
      <c r="G39" s="81">
        <v>13.04</v>
      </c>
    </row>
    <row r="40" spans="1:7" ht="15" x14ac:dyDescent="0.25">
      <c r="A40" s="83">
        <v>41548</v>
      </c>
      <c r="B40" s="81">
        <v>13</v>
      </c>
      <c r="C40" s="81">
        <v>13.02</v>
      </c>
      <c r="D40" s="81">
        <v>12.8</v>
      </c>
      <c r="E40" s="81">
        <v>12.83</v>
      </c>
      <c r="F40" s="81">
        <v>900500</v>
      </c>
      <c r="G40" s="81">
        <v>12.83</v>
      </c>
    </row>
    <row r="41" spans="1:7" ht="15" x14ac:dyDescent="0.25">
      <c r="A41" s="83">
        <v>41547</v>
      </c>
      <c r="B41" s="81">
        <v>12.81</v>
      </c>
      <c r="C41" s="81">
        <v>13.02</v>
      </c>
      <c r="D41" s="81">
        <v>12.59</v>
      </c>
      <c r="E41" s="81">
        <v>12.94</v>
      </c>
      <c r="F41" s="81">
        <v>841400</v>
      </c>
      <c r="G41" s="81">
        <v>12.94</v>
      </c>
    </row>
    <row r="42" spans="1:7" ht="15" x14ac:dyDescent="0.25">
      <c r="A42" s="83">
        <v>41544</v>
      </c>
      <c r="B42" s="81">
        <v>12.9</v>
      </c>
      <c r="C42" s="81">
        <v>13.06</v>
      </c>
      <c r="D42" s="81">
        <v>12.8</v>
      </c>
      <c r="E42" s="81">
        <v>12.94</v>
      </c>
      <c r="F42" s="81">
        <v>5200600</v>
      </c>
      <c r="G42" s="81">
        <v>12.94</v>
      </c>
    </row>
    <row r="43" spans="1:7" ht="15" x14ac:dyDescent="0.25">
      <c r="A43" s="83">
        <v>41543</v>
      </c>
      <c r="B43" s="81">
        <v>13.13</v>
      </c>
      <c r="C43" s="81">
        <v>13.36</v>
      </c>
      <c r="D43" s="81">
        <v>12.96</v>
      </c>
      <c r="E43" s="81">
        <v>13.04</v>
      </c>
      <c r="F43" s="81">
        <v>891400</v>
      </c>
      <c r="G43" s="81">
        <v>13.04</v>
      </c>
    </row>
    <row r="44" spans="1:7" ht="15" x14ac:dyDescent="0.25">
      <c r="A44" s="83">
        <v>41542</v>
      </c>
      <c r="B44" s="81">
        <v>13.37</v>
      </c>
      <c r="C44" s="81">
        <v>13.37</v>
      </c>
      <c r="D44" s="81">
        <v>12.95</v>
      </c>
      <c r="E44" s="81">
        <v>13.11</v>
      </c>
      <c r="F44" s="81">
        <v>1753200</v>
      </c>
      <c r="G44" s="81">
        <v>13.11</v>
      </c>
    </row>
    <row r="45" spans="1:7" ht="15" x14ac:dyDescent="0.25">
      <c r="A45" s="83">
        <v>41541</v>
      </c>
      <c r="B45" s="81">
        <v>13.16</v>
      </c>
      <c r="C45" s="81">
        <v>13.55</v>
      </c>
      <c r="D45" s="81">
        <v>12.89</v>
      </c>
      <c r="E45" s="81">
        <v>13.43</v>
      </c>
      <c r="F45" s="81">
        <v>1799300</v>
      </c>
      <c r="G45" s="81">
        <v>13.43</v>
      </c>
    </row>
    <row r="46" spans="1:7" ht="15" x14ac:dyDescent="0.25">
      <c r="A46" s="83">
        <v>41540</v>
      </c>
      <c r="B46" s="81">
        <v>13.21</v>
      </c>
      <c r="C46" s="81">
        <v>13.47</v>
      </c>
      <c r="D46" s="81">
        <v>13.19</v>
      </c>
      <c r="E46" s="81">
        <v>13.22</v>
      </c>
      <c r="F46" s="81">
        <v>988600</v>
      </c>
      <c r="G46" s="81">
        <v>13.22</v>
      </c>
    </row>
    <row r="47" spans="1:7" ht="15" x14ac:dyDescent="0.25">
      <c r="A47" s="83">
        <v>41537</v>
      </c>
      <c r="B47" s="81">
        <v>13.5</v>
      </c>
      <c r="C47" s="81">
        <v>13.59</v>
      </c>
      <c r="D47" s="81">
        <v>13.16</v>
      </c>
      <c r="E47" s="81">
        <v>13.2</v>
      </c>
      <c r="F47" s="81">
        <v>1762100</v>
      </c>
      <c r="G47" s="81">
        <v>13.2</v>
      </c>
    </row>
    <row r="48" spans="1:7" ht="15" x14ac:dyDescent="0.25">
      <c r="A48" s="83">
        <v>41536</v>
      </c>
      <c r="B48" s="81">
        <v>13.65</v>
      </c>
      <c r="C48" s="81">
        <v>13.87</v>
      </c>
      <c r="D48" s="81">
        <v>13.44</v>
      </c>
      <c r="E48" s="81">
        <v>13.46</v>
      </c>
      <c r="F48" s="81">
        <v>887000</v>
      </c>
      <c r="G48" s="81">
        <v>13.46</v>
      </c>
    </row>
    <row r="49" spans="1:7" ht="15" x14ac:dyDescent="0.25">
      <c r="A49" s="83">
        <v>41535</v>
      </c>
      <c r="B49" s="81">
        <v>13.45</v>
      </c>
      <c r="C49" s="81">
        <v>13.82</v>
      </c>
      <c r="D49" s="81">
        <v>13.42</v>
      </c>
      <c r="E49" s="81">
        <v>13.67</v>
      </c>
      <c r="F49" s="81">
        <v>564400</v>
      </c>
      <c r="G49" s="81">
        <v>13.67</v>
      </c>
    </row>
    <row r="50" spans="1:7" ht="15" x14ac:dyDescent="0.25">
      <c r="A50" s="83">
        <v>41534</v>
      </c>
      <c r="B50" s="81">
        <v>13.58</v>
      </c>
      <c r="C50" s="81">
        <v>13.69</v>
      </c>
      <c r="D50" s="81">
        <v>13.43</v>
      </c>
      <c r="E50" s="81">
        <v>13.56</v>
      </c>
      <c r="F50" s="81">
        <v>665400</v>
      </c>
      <c r="G50" s="81">
        <v>13.56</v>
      </c>
    </row>
    <row r="51" spans="1:7" ht="15" x14ac:dyDescent="0.25">
      <c r="A51" s="83">
        <v>41533</v>
      </c>
      <c r="B51" s="81">
        <v>13.52</v>
      </c>
      <c r="C51" s="81">
        <v>13.66</v>
      </c>
      <c r="D51" s="81">
        <v>13.41</v>
      </c>
      <c r="E51" s="81">
        <v>13.48</v>
      </c>
      <c r="F51" s="81">
        <v>1106100</v>
      </c>
      <c r="G51" s="81">
        <v>13.48</v>
      </c>
    </row>
    <row r="52" spans="1:7" ht="15" x14ac:dyDescent="0.25">
      <c r="A52" s="83">
        <v>41530</v>
      </c>
      <c r="B52" s="81">
        <v>13.54</v>
      </c>
      <c r="C52" s="81">
        <v>13.66</v>
      </c>
      <c r="D52" s="81">
        <v>13.41</v>
      </c>
      <c r="E52" s="81">
        <v>13.51</v>
      </c>
      <c r="F52" s="81">
        <v>1307000</v>
      </c>
      <c r="G52" s="81">
        <v>13.51</v>
      </c>
    </row>
    <row r="53" spans="1:7" ht="15" x14ac:dyDescent="0.25">
      <c r="A53" s="83">
        <v>41529</v>
      </c>
      <c r="B53" s="81">
        <v>13.77</v>
      </c>
      <c r="C53" s="81">
        <v>13.77</v>
      </c>
      <c r="D53" s="81">
        <v>13.47</v>
      </c>
      <c r="E53" s="81">
        <v>13.64</v>
      </c>
      <c r="F53" s="81">
        <v>715300</v>
      </c>
      <c r="G53" s="81">
        <v>13.64</v>
      </c>
    </row>
    <row r="54" spans="1:7" ht="15" x14ac:dyDescent="0.25">
      <c r="A54" s="83">
        <v>41528</v>
      </c>
      <c r="B54" s="81">
        <v>13.81</v>
      </c>
      <c r="C54" s="81">
        <v>13.95</v>
      </c>
      <c r="D54" s="81">
        <v>13.7</v>
      </c>
      <c r="E54" s="81">
        <v>13.81</v>
      </c>
      <c r="F54" s="81">
        <v>749100</v>
      </c>
      <c r="G54" s="81">
        <v>13.81</v>
      </c>
    </row>
    <row r="55" spans="1:7" ht="15" x14ac:dyDescent="0.25">
      <c r="A55" s="83">
        <v>41527</v>
      </c>
      <c r="B55" s="81">
        <v>13.44</v>
      </c>
      <c r="C55" s="81">
        <v>13.94</v>
      </c>
      <c r="D55" s="81">
        <v>13.41</v>
      </c>
      <c r="E55" s="81">
        <v>13.78</v>
      </c>
      <c r="F55" s="81">
        <v>1331400</v>
      </c>
      <c r="G55" s="81">
        <v>13.78</v>
      </c>
    </row>
    <row r="56" spans="1:7" ht="15" x14ac:dyDescent="0.25">
      <c r="A56" s="83">
        <v>41526</v>
      </c>
      <c r="B56" s="81">
        <v>13.52</v>
      </c>
      <c r="C56" s="81">
        <v>13.6</v>
      </c>
      <c r="D56" s="81">
        <v>13.22</v>
      </c>
      <c r="E56" s="81">
        <v>13.32</v>
      </c>
      <c r="F56" s="81">
        <v>1610400</v>
      </c>
      <c r="G56" s="81">
        <v>13.32</v>
      </c>
    </row>
    <row r="57" spans="1:7" ht="15" x14ac:dyDescent="0.25">
      <c r="A57" s="83">
        <v>41523</v>
      </c>
      <c r="B57" s="81">
        <v>13.37</v>
      </c>
      <c r="C57" s="81">
        <v>13.78</v>
      </c>
      <c r="D57" s="81">
        <v>13.15</v>
      </c>
      <c r="E57" s="81">
        <v>13.48</v>
      </c>
      <c r="F57" s="81">
        <v>2137600</v>
      </c>
      <c r="G57" s="81">
        <v>13.48</v>
      </c>
    </row>
    <row r="58" spans="1:7" ht="15" x14ac:dyDescent="0.25">
      <c r="A58" s="83">
        <v>41522</v>
      </c>
      <c r="B58" s="81">
        <v>13.57</v>
      </c>
      <c r="C58" s="81">
        <v>13.65</v>
      </c>
      <c r="D58" s="81">
        <v>13.33</v>
      </c>
      <c r="E58" s="81">
        <v>13.38</v>
      </c>
      <c r="F58" s="81">
        <v>1406300</v>
      </c>
      <c r="G58" s="81">
        <v>13.38</v>
      </c>
    </row>
    <row r="59" spans="1:7" ht="15" x14ac:dyDescent="0.25">
      <c r="A59" s="83">
        <v>41521</v>
      </c>
      <c r="B59" s="81">
        <v>13.71</v>
      </c>
      <c r="C59" s="81">
        <v>13.75</v>
      </c>
      <c r="D59" s="81">
        <v>13.4</v>
      </c>
      <c r="E59" s="81">
        <v>13.43</v>
      </c>
      <c r="F59" s="81">
        <v>1547600</v>
      </c>
      <c r="G59" s="81">
        <v>13.43</v>
      </c>
    </row>
    <row r="60" spans="1:7" ht="15" x14ac:dyDescent="0.25">
      <c r="A60" s="83">
        <v>41520</v>
      </c>
      <c r="B60" s="81">
        <v>13.81</v>
      </c>
      <c r="C60" s="81">
        <v>14.14</v>
      </c>
      <c r="D60" s="81">
        <v>13.51</v>
      </c>
      <c r="E60" s="81">
        <v>13.75</v>
      </c>
      <c r="F60" s="81">
        <v>1231400</v>
      </c>
      <c r="G60" s="81">
        <v>13.75</v>
      </c>
    </row>
    <row r="61" spans="1:7" ht="15" x14ac:dyDescent="0.25">
      <c r="A61" s="83">
        <v>41516</v>
      </c>
      <c r="B61" s="81">
        <v>14.05</v>
      </c>
      <c r="C61" s="81">
        <v>14.08</v>
      </c>
      <c r="D61" s="81">
        <v>13.52</v>
      </c>
      <c r="E61" s="81">
        <v>13.67</v>
      </c>
      <c r="F61" s="81">
        <v>1128400</v>
      </c>
      <c r="G61" s="81">
        <v>13.67</v>
      </c>
    </row>
    <row r="62" spans="1:7" ht="15" x14ac:dyDescent="0.25">
      <c r="A62" s="83">
        <v>41515</v>
      </c>
      <c r="B62" s="81">
        <v>13.83</v>
      </c>
      <c r="C62" s="81">
        <v>14.09</v>
      </c>
      <c r="D62" s="81">
        <v>13.81</v>
      </c>
      <c r="E62" s="81">
        <v>14.07</v>
      </c>
      <c r="F62" s="81">
        <v>750000</v>
      </c>
      <c r="G62" s="81">
        <v>14.07</v>
      </c>
    </row>
    <row r="63" spans="1:7" ht="15" x14ac:dyDescent="0.25">
      <c r="A63" s="83">
        <v>41514</v>
      </c>
      <c r="B63" s="81">
        <v>13.9</v>
      </c>
      <c r="C63" s="81">
        <v>14.01</v>
      </c>
      <c r="D63" s="81">
        <v>13.65</v>
      </c>
      <c r="E63" s="81">
        <v>13.88</v>
      </c>
      <c r="F63" s="81">
        <v>1736900</v>
      </c>
      <c r="G63" s="81">
        <v>13.88</v>
      </c>
    </row>
    <row r="64" spans="1:7" ht="15" x14ac:dyDescent="0.25">
      <c r="A64" s="83">
        <v>41513</v>
      </c>
      <c r="B64" s="81">
        <v>14.27</v>
      </c>
      <c r="C64" s="81">
        <v>14.27</v>
      </c>
      <c r="D64" s="81">
        <v>13.84</v>
      </c>
      <c r="E64" s="81">
        <v>13.87</v>
      </c>
      <c r="F64" s="81">
        <v>1937900</v>
      </c>
      <c r="G64" s="81">
        <v>13.87</v>
      </c>
    </row>
    <row r="65" spans="1:7" ht="15" x14ac:dyDescent="0.25">
      <c r="A65" s="83">
        <v>41512</v>
      </c>
      <c r="B65" s="81">
        <v>14.6</v>
      </c>
      <c r="C65" s="81">
        <v>14.64</v>
      </c>
      <c r="D65" s="81">
        <v>14.09</v>
      </c>
      <c r="E65" s="81">
        <v>14.32</v>
      </c>
      <c r="F65" s="81">
        <v>2459600</v>
      </c>
      <c r="G65" s="81">
        <v>14.32</v>
      </c>
    </row>
    <row r="66" spans="1:7" ht="15" x14ac:dyDescent="0.25">
      <c r="A66" s="83">
        <v>41509</v>
      </c>
      <c r="B66" s="81">
        <v>14.44</v>
      </c>
      <c r="C66" s="81">
        <v>14.58</v>
      </c>
      <c r="D66" s="81">
        <v>13.89</v>
      </c>
      <c r="E66" s="81">
        <v>13.99</v>
      </c>
      <c r="F66" s="81">
        <v>1348400</v>
      </c>
      <c r="G66" s="81">
        <v>13.99</v>
      </c>
    </row>
    <row r="67" spans="1:7" ht="15" x14ac:dyDescent="0.25">
      <c r="A67" s="83">
        <v>41508</v>
      </c>
      <c r="B67" s="81">
        <v>14.5</v>
      </c>
      <c r="C67" s="81">
        <v>14.74</v>
      </c>
      <c r="D67" s="81">
        <v>14.19</v>
      </c>
      <c r="E67" s="81">
        <v>14.46</v>
      </c>
      <c r="F67" s="81">
        <v>1103300</v>
      </c>
      <c r="G67" s="81">
        <v>14.46</v>
      </c>
    </row>
    <row r="68" spans="1:7" ht="15" x14ac:dyDescent="0.25">
      <c r="A68" s="83">
        <v>41507</v>
      </c>
      <c r="B68" s="81">
        <v>14.72</v>
      </c>
      <c r="C68" s="81">
        <v>15.11</v>
      </c>
      <c r="D68" s="81">
        <v>14.48</v>
      </c>
      <c r="E68" s="81">
        <v>14.49</v>
      </c>
      <c r="F68" s="81">
        <v>2302300</v>
      </c>
      <c r="G68" s="81">
        <v>14.49</v>
      </c>
    </row>
    <row r="69" spans="1:7" ht="15" x14ac:dyDescent="0.25">
      <c r="A69" s="83">
        <v>41506</v>
      </c>
      <c r="B69" s="81">
        <v>14.49</v>
      </c>
      <c r="C69" s="81">
        <v>14.95</v>
      </c>
      <c r="D69" s="81">
        <v>13.81</v>
      </c>
      <c r="E69" s="81">
        <v>14.61</v>
      </c>
      <c r="F69" s="81">
        <v>11048600</v>
      </c>
      <c r="G69" s="81">
        <v>14.61</v>
      </c>
    </row>
    <row r="70" spans="1:7" ht="15" x14ac:dyDescent="0.25">
      <c r="A70" s="83">
        <v>41505</v>
      </c>
      <c r="B70" s="81">
        <v>17.54</v>
      </c>
      <c r="C70" s="81">
        <v>17.64</v>
      </c>
      <c r="D70" s="81">
        <v>16.57</v>
      </c>
      <c r="E70" s="81">
        <v>16.670000000000002</v>
      </c>
      <c r="F70" s="81">
        <v>1464600</v>
      </c>
      <c r="G70" s="81">
        <v>16.670000000000002</v>
      </c>
    </row>
    <row r="71" spans="1:7" ht="15" x14ac:dyDescent="0.25">
      <c r="A71" s="83">
        <v>41502</v>
      </c>
      <c r="B71" s="81">
        <v>17.79</v>
      </c>
      <c r="C71" s="81">
        <v>17.86</v>
      </c>
      <c r="D71" s="81">
        <v>17.5</v>
      </c>
      <c r="E71" s="81">
        <v>17.54</v>
      </c>
      <c r="F71" s="81">
        <v>789700</v>
      </c>
      <c r="G71" s="81">
        <v>17.54</v>
      </c>
    </row>
    <row r="72" spans="1:7" ht="15" x14ac:dyDescent="0.25">
      <c r="A72" s="83">
        <v>41501</v>
      </c>
      <c r="B72" s="81">
        <v>18.25</v>
      </c>
      <c r="C72" s="81">
        <v>18.46</v>
      </c>
      <c r="D72" s="81">
        <v>17.87</v>
      </c>
      <c r="E72" s="81">
        <v>17.920000000000002</v>
      </c>
      <c r="F72" s="81">
        <v>838500</v>
      </c>
      <c r="G72" s="81">
        <v>17.920000000000002</v>
      </c>
    </row>
    <row r="73" spans="1:7" ht="15" x14ac:dyDescent="0.25">
      <c r="A73" s="83">
        <v>41500</v>
      </c>
      <c r="B73" s="81">
        <v>18.37</v>
      </c>
      <c r="C73" s="81">
        <v>18.52</v>
      </c>
      <c r="D73" s="81">
        <v>18.02</v>
      </c>
      <c r="E73" s="81">
        <v>18.32</v>
      </c>
      <c r="F73" s="81">
        <v>660400</v>
      </c>
      <c r="G73" s="81">
        <v>18.32</v>
      </c>
    </row>
    <row r="74" spans="1:7" ht="15" x14ac:dyDescent="0.25">
      <c r="A74" s="83">
        <v>41499</v>
      </c>
      <c r="B74" s="81">
        <v>18.36</v>
      </c>
      <c r="C74" s="81">
        <v>18.66</v>
      </c>
      <c r="D74" s="81">
        <v>18</v>
      </c>
      <c r="E74" s="81">
        <v>18.420000000000002</v>
      </c>
      <c r="F74" s="81">
        <v>788900</v>
      </c>
      <c r="G74" s="81">
        <v>18.420000000000002</v>
      </c>
    </row>
    <row r="75" spans="1:7" ht="15" x14ac:dyDescent="0.25">
      <c r="A75" s="83">
        <v>41498</v>
      </c>
      <c r="B75" s="81">
        <v>18.309999999999999</v>
      </c>
      <c r="C75" s="81">
        <v>18.41</v>
      </c>
      <c r="D75" s="81">
        <v>18.010000000000002</v>
      </c>
      <c r="E75" s="81">
        <v>18.38</v>
      </c>
      <c r="F75" s="81">
        <v>532300</v>
      </c>
      <c r="G75" s="81">
        <v>18.38</v>
      </c>
    </row>
    <row r="76" spans="1:7" ht="15" x14ac:dyDescent="0.25">
      <c r="A76" s="83">
        <v>41495</v>
      </c>
      <c r="B76" s="81">
        <v>18.100000000000001</v>
      </c>
      <c r="C76" s="81">
        <v>18.5</v>
      </c>
      <c r="D76" s="81">
        <v>17.920000000000002</v>
      </c>
      <c r="E76" s="81">
        <v>18.399999999999999</v>
      </c>
      <c r="F76" s="81">
        <v>795200</v>
      </c>
      <c r="G76" s="81">
        <v>18.399999999999999</v>
      </c>
    </row>
    <row r="77" spans="1:7" ht="15" x14ac:dyDescent="0.25">
      <c r="A77" s="83">
        <v>41494</v>
      </c>
      <c r="B77" s="81">
        <v>17.850000000000001</v>
      </c>
      <c r="C77" s="81">
        <v>18.22</v>
      </c>
      <c r="D77" s="81">
        <v>17.8</v>
      </c>
      <c r="E77" s="81">
        <v>18.100000000000001</v>
      </c>
      <c r="F77" s="81">
        <v>559600</v>
      </c>
      <c r="G77" s="81">
        <v>18.100000000000001</v>
      </c>
    </row>
    <row r="78" spans="1:7" ht="15" x14ac:dyDescent="0.25">
      <c r="A78" s="83">
        <v>41493</v>
      </c>
      <c r="B78" s="81">
        <v>18.09</v>
      </c>
      <c r="C78" s="81">
        <v>18.09</v>
      </c>
      <c r="D78" s="81">
        <v>17.45</v>
      </c>
      <c r="E78" s="81">
        <v>17.78</v>
      </c>
      <c r="F78" s="81">
        <v>571600</v>
      </c>
      <c r="G78" s="81">
        <v>17.78</v>
      </c>
    </row>
    <row r="79" spans="1:7" ht="15" x14ac:dyDescent="0.25">
      <c r="A79" s="83">
        <v>41492</v>
      </c>
      <c r="B79" s="81">
        <v>17.899999999999999</v>
      </c>
      <c r="C79" s="81">
        <v>18.13</v>
      </c>
      <c r="D79" s="81">
        <v>17.59</v>
      </c>
      <c r="E79" s="81">
        <v>18.100000000000001</v>
      </c>
      <c r="F79" s="81">
        <v>846000</v>
      </c>
      <c r="G79" s="81">
        <v>18.100000000000001</v>
      </c>
    </row>
    <row r="80" spans="1:7" ht="15" x14ac:dyDescent="0.25">
      <c r="A80" s="83">
        <v>41491</v>
      </c>
      <c r="B80" s="81">
        <v>17.89</v>
      </c>
      <c r="C80" s="81">
        <v>18.079999999999998</v>
      </c>
      <c r="D80" s="81">
        <v>17.79</v>
      </c>
      <c r="E80" s="81">
        <v>17.95</v>
      </c>
      <c r="F80" s="81">
        <v>658100</v>
      </c>
      <c r="G80" s="81">
        <v>17.95</v>
      </c>
    </row>
    <row r="81" spans="1:7" ht="15" x14ac:dyDescent="0.25">
      <c r="A81" s="83">
        <v>41488</v>
      </c>
      <c r="B81" s="81">
        <v>17.86</v>
      </c>
      <c r="C81" s="81">
        <v>18.260000000000002</v>
      </c>
      <c r="D81" s="81">
        <v>17.670000000000002</v>
      </c>
      <c r="E81" s="81">
        <v>17.93</v>
      </c>
      <c r="F81" s="81">
        <v>640100</v>
      </c>
      <c r="G81" s="81">
        <v>17.93</v>
      </c>
    </row>
    <row r="82" spans="1:7" ht="15" x14ac:dyDescent="0.25">
      <c r="A82" s="83">
        <v>41487</v>
      </c>
      <c r="B82" s="81">
        <v>17.98</v>
      </c>
      <c r="C82" s="81">
        <v>18.149999999999999</v>
      </c>
      <c r="D82" s="81">
        <v>17.809999999999999</v>
      </c>
      <c r="E82" s="81">
        <v>17.87</v>
      </c>
      <c r="F82" s="81">
        <v>737700</v>
      </c>
      <c r="G82" s="81">
        <v>17.87</v>
      </c>
    </row>
    <row r="83" spans="1:7" ht="15" x14ac:dyDescent="0.25">
      <c r="A83" s="83">
        <v>41486</v>
      </c>
      <c r="B83" s="81">
        <v>17.54</v>
      </c>
      <c r="C83" s="81">
        <v>18.07</v>
      </c>
      <c r="D83" s="81">
        <v>17.47</v>
      </c>
      <c r="E83" s="81">
        <v>17.850000000000001</v>
      </c>
      <c r="F83" s="81">
        <v>695400</v>
      </c>
      <c r="G83" s="81">
        <v>17.850000000000001</v>
      </c>
    </row>
    <row r="84" spans="1:7" ht="15" x14ac:dyDescent="0.25">
      <c r="A84" s="83">
        <v>41485</v>
      </c>
      <c r="B84" s="81">
        <v>17.559999999999999</v>
      </c>
      <c r="C84" s="81">
        <v>17.559999999999999</v>
      </c>
      <c r="D84" s="81">
        <v>17.149999999999999</v>
      </c>
      <c r="E84" s="81">
        <v>17.510000000000002</v>
      </c>
      <c r="F84" s="81">
        <v>1088700</v>
      </c>
      <c r="G84" s="81">
        <v>17.510000000000002</v>
      </c>
    </row>
    <row r="85" spans="1:7" ht="15" x14ac:dyDescent="0.25">
      <c r="A85" s="83">
        <v>41484</v>
      </c>
      <c r="B85" s="81">
        <v>18.09</v>
      </c>
      <c r="C85" s="81">
        <v>18.14</v>
      </c>
      <c r="D85" s="81">
        <v>17.36</v>
      </c>
      <c r="E85" s="81">
        <v>17.559999999999999</v>
      </c>
      <c r="F85" s="81">
        <v>1339600</v>
      </c>
      <c r="G85" s="81">
        <v>17.559999999999999</v>
      </c>
    </row>
    <row r="86" spans="1:7" ht="15" x14ac:dyDescent="0.25">
      <c r="A86" s="83">
        <v>41481</v>
      </c>
      <c r="B86" s="81">
        <v>17.989999999999998</v>
      </c>
      <c r="C86" s="81">
        <v>18.57</v>
      </c>
      <c r="D86" s="81">
        <v>17.829999999999998</v>
      </c>
      <c r="E86" s="81">
        <v>18.41</v>
      </c>
      <c r="F86" s="81">
        <v>887800</v>
      </c>
      <c r="G86" s="81">
        <v>18.41</v>
      </c>
    </row>
    <row r="87" spans="1:7" ht="15" x14ac:dyDescent="0.25">
      <c r="A87" s="83">
        <v>41480</v>
      </c>
      <c r="B87" s="81">
        <v>18.05</v>
      </c>
      <c r="C87" s="81">
        <v>18.399999999999999</v>
      </c>
      <c r="D87" s="81">
        <v>17.93</v>
      </c>
      <c r="E87" s="81">
        <v>18.16</v>
      </c>
      <c r="F87" s="81">
        <v>794100</v>
      </c>
      <c r="G87" s="81">
        <v>18.16</v>
      </c>
    </row>
    <row r="88" spans="1:7" ht="15" x14ac:dyDescent="0.25">
      <c r="A88" s="83">
        <v>41479</v>
      </c>
      <c r="B88" s="81">
        <v>18.28</v>
      </c>
      <c r="C88" s="81">
        <v>18.57</v>
      </c>
      <c r="D88" s="81">
        <v>17.940000000000001</v>
      </c>
      <c r="E88" s="81">
        <v>18.05</v>
      </c>
      <c r="F88" s="81">
        <v>998700</v>
      </c>
      <c r="G88" s="81">
        <v>18.05</v>
      </c>
    </row>
    <row r="89" spans="1:7" ht="15" x14ac:dyDescent="0.25">
      <c r="A89" s="83">
        <v>41478</v>
      </c>
      <c r="B89" s="81">
        <v>18.55</v>
      </c>
      <c r="C89" s="81">
        <v>18.75</v>
      </c>
      <c r="D89" s="81">
        <v>18.21</v>
      </c>
      <c r="E89" s="81">
        <v>18.239999999999998</v>
      </c>
      <c r="F89" s="81">
        <v>645800</v>
      </c>
      <c r="G89" s="81">
        <v>18.239999999999998</v>
      </c>
    </row>
    <row r="90" spans="1:7" ht="15" x14ac:dyDescent="0.25">
      <c r="A90" s="83">
        <v>41477</v>
      </c>
      <c r="B90" s="81">
        <v>18.02</v>
      </c>
      <c r="C90" s="81">
        <v>18.600000000000001</v>
      </c>
      <c r="D90" s="81">
        <v>18</v>
      </c>
      <c r="E90" s="81">
        <v>18.55</v>
      </c>
      <c r="F90" s="81">
        <v>822400</v>
      </c>
      <c r="G90" s="81">
        <v>18.55</v>
      </c>
    </row>
    <row r="91" spans="1:7" ht="15" x14ac:dyDescent="0.25">
      <c r="A91" s="83">
        <v>41474</v>
      </c>
      <c r="B91" s="81">
        <v>18</v>
      </c>
      <c r="C91" s="81">
        <v>18.420000000000002</v>
      </c>
      <c r="D91" s="81">
        <v>17.920000000000002</v>
      </c>
      <c r="E91" s="81">
        <v>18.05</v>
      </c>
      <c r="F91" s="81">
        <v>990100</v>
      </c>
      <c r="G91" s="81">
        <v>18.05</v>
      </c>
    </row>
    <row r="92" spans="1:7" ht="15" x14ac:dyDescent="0.25">
      <c r="A92" s="83">
        <v>41473</v>
      </c>
      <c r="B92" s="81">
        <v>17.78</v>
      </c>
      <c r="C92" s="81">
        <v>18.079999999999998</v>
      </c>
      <c r="D92" s="81">
        <v>17.68</v>
      </c>
      <c r="E92" s="81">
        <v>17.97</v>
      </c>
      <c r="F92" s="81">
        <v>659300</v>
      </c>
      <c r="G92" s="81">
        <v>17.97</v>
      </c>
    </row>
    <row r="93" spans="1:7" ht="15" x14ac:dyDescent="0.25">
      <c r="A93" s="83">
        <v>41472</v>
      </c>
      <c r="B93" s="81">
        <v>17.2</v>
      </c>
      <c r="C93" s="81">
        <v>17.88</v>
      </c>
      <c r="D93" s="81">
        <v>17.14</v>
      </c>
      <c r="E93" s="81">
        <v>17.8</v>
      </c>
      <c r="F93" s="81">
        <v>850700</v>
      </c>
      <c r="G93" s="81">
        <v>17.8</v>
      </c>
    </row>
    <row r="94" spans="1:7" ht="15" x14ac:dyDescent="0.25">
      <c r="A94" s="83">
        <v>41471</v>
      </c>
      <c r="B94" s="81">
        <v>17.399999999999999</v>
      </c>
      <c r="C94" s="81">
        <v>17.47</v>
      </c>
      <c r="D94" s="81">
        <v>17.010000000000002</v>
      </c>
      <c r="E94" s="81">
        <v>17.22</v>
      </c>
      <c r="F94" s="81">
        <v>942900</v>
      </c>
      <c r="G94" s="81">
        <v>17.22</v>
      </c>
    </row>
    <row r="95" spans="1:7" ht="15" x14ac:dyDescent="0.25">
      <c r="A95" s="83">
        <v>41470</v>
      </c>
      <c r="B95" s="81">
        <v>16.86</v>
      </c>
      <c r="C95" s="81">
        <v>17.36</v>
      </c>
      <c r="D95" s="81">
        <v>16.61</v>
      </c>
      <c r="E95" s="81">
        <v>17.309999999999999</v>
      </c>
      <c r="F95" s="81">
        <v>738900</v>
      </c>
      <c r="G95" s="81">
        <v>17.309999999999999</v>
      </c>
    </row>
    <row r="96" spans="1:7" ht="15" x14ac:dyDescent="0.25">
      <c r="A96" s="83">
        <v>41467</v>
      </c>
      <c r="B96" s="81">
        <v>16.97</v>
      </c>
      <c r="C96" s="81">
        <v>17.059999999999999</v>
      </c>
      <c r="D96" s="81">
        <v>16.64</v>
      </c>
      <c r="E96" s="81">
        <v>16.809999999999999</v>
      </c>
      <c r="F96" s="81">
        <v>915200</v>
      </c>
      <c r="G96" s="81">
        <v>16.809999999999999</v>
      </c>
    </row>
    <row r="97" spans="1:7" ht="15" x14ac:dyDescent="0.25">
      <c r="A97" s="83">
        <v>41466</v>
      </c>
      <c r="B97" s="81">
        <v>17.34</v>
      </c>
      <c r="C97" s="81">
        <v>17.440000000000001</v>
      </c>
      <c r="D97" s="81">
        <v>16.84</v>
      </c>
      <c r="E97" s="81">
        <v>17.010000000000002</v>
      </c>
      <c r="F97" s="81">
        <v>1391100</v>
      </c>
      <c r="G97" s="81">
        <v>17.010000000000002</v>
      </c>
    </row>
    <row r="98" spans="1:7" ht="15" x14ac:dyDescent="0.25">
      <c r="A98" s="83">
        <v>41465</v>
      </c>
      <c r="B98" s="81">
        <v>18.57</v>
      </c>
      <c r="C98" s="81">
        <v>18.63</v>
      </c>
      <c r="D98" s="81">
        <v>17.43</v>
      </c>
      <c r="E98" s="81">
        <v>17.440000000000001</v>
      </c>
      <c r="F98" s="81">
        <v>1485400</v>
      </c>
      <c r="G98" s="81">
        <v>17.440000000000001</v>
      </c>
    </row>
    <row r="99" spans="1:7" ht="15" x14ac:dyDescent="0.25">
      <c r="A99" s="83">
        <v>41464</v>
      </c>
      <c r="B99" s="81">
        <v>17.78</v>
      </c>
      <c r="C99" s="81">
        <v>18.95</v>
      </c>
      <c r="D99" s="81">
        <v>17.739999999999998</v>
      </c>
      <c r="E99" s="81">
        <v>18.61</v>
      </c>
      <c r="F99" s="81">
        <v>2390100</v>
      </c>
      <c r="G99" s="81">
        <v>18.61</v>
      </c>
    </row>
    <row r="100" spans="1:7" ht="15" x14ac:dyDescent="0.25">
      <c r="A100" s="83">
        <v>41463</v>
      </c>
      <c r="B100" s="81">
        <v>17.649999999999999</v>
      </c>
      <c r="C100" s="81">
        <v>17.78</v>
      </c>
      <c r="D100" s="81">
        <v>17.329999999999998</v>
      </c>
      <c r="E100" s="81">
        <v>17.66</v>
      </c>
      <c r="F100" s="81">
        <v>849000</v>
      </c>
      <c r="G100" s="81">
        <v>17.66</v>
      </c>
    </row>
    <row r="101" spans="1:7" ht="15" x14ac:dyDescent="0.25">
      <c r="A101" s="83">
        <v>41460</v>
      </c>
      <c r="B101" s="81">
        <v>17.14</v>
      </c>
      <c r="C101" s="81">
        <v>17.739999999999998</v>
      </c>
      <c r="D101" s="81">
        <v>16.88</v>
      </c>
      <c r="E101" s="81">
        <v>17.68</v>
      </c>
      <c r="F101" s="81">
        <v>1046300</v>
      </c>
      <c r="G101" s="81">
        <v>17.68</v>
      </c>
    </row>
    <row r="102" spans="1:7" ht="15" x14ac:dyDescent="0.25">
      <c r="A102" s="83">
        <v>41458</v>
      </c>
      <c r="B102" s="81">
        <v>16.8</v>
      </c>
      <c r="C102" s="81">
        <v>17.03</v>
      </c>
      <c r="D102" s="81">
        <v>16.75</v>
      </c>
      <c r="E102" s="81">
        <v>16.95</v>
      </c>
      <c r="F102" s="81">
        <v>429300</v>
      </c>
      <c r="G102" s="81">
        <v>16.95</v>
      </c>
    </row>
    <row r="103" spans="1:7" ht="15" x14ac:dyDescent="0.25">
      <c r="A103" s="83">
        <v>41457</v>
      </c>
      <c r="B103" s="81">
        <v>17.16</v>
      </c>
      <c r="C103" s="81">
        <v>17.59</v>
      </c>
      <c r="D103" s="81">
        <v>16.73</v>
      </c>
      <c r="E103" s="81">
        <v>16.899999999999999</v>
      </c>
      <c r="F103" s="81">
        <v>1283300</v>
      </c>
      <c r="G103" s="81">
        <v>16.899999999999999</v>
      </c>
    </row>
    <row r="104" spans="1:7" ht="15" x14ac:dyDescent="0.25">
      <c r="A104" s="83">
        <v>41456</v>
      </c>
      <c r="B104" s="81">
        <v>16.34</v>
      </c>
      <c r="C104" s="81">
        <v>17.5</v>
      </c>
      <c r="D104" s="81">
        <v>16.16</v>
      </c>
      <c r="E104" s="81">
        <v>17.39</v>
      </c>
      <c r="F104" s="81">
        <v>2175200</v>
      </c>
      <c r="G104" s="81">
        <v>17.39</v>
      </c>
    </row>
    <row r="105" spans="1:7" ht="15" x14ac:dyDescent="0.25">
      <c r="A105" s="83">
        <v>41453</v>
      </c>
      <c r="B105" s="81">
        <v>15.76</v>
      </c>
      <c r="C105" s="81">
        <v>16.149999999999999</v>
      </c>
      <c r="D105" s="81">
        <v>15.73</v>
      </c>
      <c r="E105" s="81">
        <v>15.96</v>
      </c>
      <c r="F105" s="81">
        <v>2195500</v>
      </c>
      <c r="G105" s="81">
        <v>15.96</v>
      </c>
    </row>
    <row r="106" spans="1:7" ht="15" x14ac:dyDescent="0.25">
      <c r="A106" s="83">
        <v>41452</v>
      </c>
      <c r="B106" s="81">
        <v>16.53</v>
      </c>
      <c r="C106" s="81">
        <v>16.53</v>
      </c>
      <c r="D106" s="81">
        <v>15.71</v>
      </c>
      <c r="E106" s="81">
        <v>15.84</v>
      </c>
      <c r="F106" s="81">
        <v>1331300</v>
      </c>
      <c r="G106" s="81">
        <v>15.84</v>
      </c>
    </row>
    <row r="107" spans="1:7" ht="15" x14ac:dyDescent="0.25">
      <c r="A107" s="83">
        <v>41451</v>
      </c>
      <c r="B107" s="81">
        <v>15.7</v>
      </c>
      <c r="C107" s="81">
        <v>16.489999999999998</v>
      </c>
      <c r="D107" s="81">
        <v>15.65</v>
      </c>
      <c r="E107" s="81">
        <v>16.46</v>
      </c>
      <c r="F107" s="81">
        <v>3061600</v>
      </c>
      <c r="G107" s="81">
        <v>16.46</v>
      </c>
    </row>
    <row r="108" spans="1:7" ht="15" x14ac:dyDescent="0.25">
      <c r="A108" s="83">
        <v>41450</v>
      </c>
      <c r="B108" s="81">
        <v>16.97</v>
      </c>
      <c r="C108" s="81">
        <v>17.7</v>
      </c>
      <c r="D108" s="81">
        <v>14.96</v>
      </c>
      <c r="E108" s="81">
        <v>15.61</v>
      </c>
      <c r="F108" s="81">
        <v>8996700</v>
      </c>
      <c r="G108" s="81">
        <v>15.61</v>
      </c>
    </row>
    <row r="109" spans="1:7" ht="15" x14ac:dyDescent="0.25">
      <c r="A109" s="83">
        <v>41449</v>
      </c>
      <c r="B109" s="81">
        <v>18.68</v>
      </c>
      <c r="C109" s="81">
        <v>19.05</v>
      </c>
      <c r="D109" s="81">
        <v>18.38</v>
      </c>
      <c r="E109" s="81">
        <v>18.82</v>
      </c>
      <c r="F109" s="81">
        <v>1795900</v>
      </c>
      <c r="G109" s="81">
        <v>18.82</v>
      </c>
    </row>
    <row r="110" spans="1:7" ht="15" x14ac:dyDescent="0.25">
      <c r="A110" s="83">
        <v>41446</v>
      </c>
      <c r="B110" s="81">
        <v>18.489999999999998</v>
      </c>
      <c r="C110" s="81">
        <v>19.16</v>
      </c>
      <c r="D110" s="81">
        <v>18.309999999999999</v>
      </c>
      <c r="E110" s="81">
        <v>18.97</v>
      </c>
      <c r="F110" s="81">
        <v>1663100</v>
      </c>
      <c r="G110" s="81">
        <v>18.97</v>
      </c>
    </row>
    <row r="111" spans="1:7" ht="15" x14ac:dyDescent="0.25">
      <c r="A111" s="83">
        <v>41445</v>
      </c>
      <c r="B111" s="81">
        <v>18.739999999999998</v>
      </c>
      <c r="C111" s="81">
        <v>18.79</v>
      </c>
      <c r="D111" s="81">
        <v>18.34</v>
      </c>
      <c r="E111" s="81">
        <v>18.440000000000001</v>
      </c>
      <c r="F111" s="81">
        <v>1033100</v>
      </c>
      <c r="G111" s="81">
        <v>18.440000000000001</v>
      </c>
    </row>
    <row r="112" spans="1:7" ht="15" x14ac:dyDescent="0.25">
      <c r="A112" s="83">
        <v>41444</v>
      </c>
      <c r="B112" s="81">
        <v>19.38</v>
      </c>
      <c r="C112" s="81">
        <v>19.5</v>
      </c>
      <c r="D112" s="81">
        <v>18.77</v>
      </c>
      <c r="E112" s="81">
        <v>18.829999999999998</v>
      </c>
      <c r="F112" s="81">
        <v>1692400</v>
      </c>
      <c r="G112" s="81">
        <v>18.829999999999998</v>
      </c>
    </row>
    <row r="113" spans="1:7" ht="15" x14ac:dyDescent="0.25">
      <c r="A113" s="83">
        <v>41443</v>
      </c>
      <c r="B113" s="81">
        <v>19.5</v>
      </c>
      <c r="C113" s="81">
        <v>19.82</v>
      </c>
      <c r="D113" s="81">
        <v>19.27</v>
      </c>
      <c r="E113" s="81">
        <v>19.43</v>
      </c>
      <c r="F113" s="81">
        <v>883600</v>
      </c>
      <c r="G113" s="81">
        <v>19.43</v>
      </c>
    </row>
    <row r="114" spans="1:7" ht="15" x14ac:dyDescent="0.25">
      <c r="A114" s="83">
        <v>41442</v>
      </c>
      <c r="B114" s="81">
        <v>19.59</v>
      </c>
      <c r="C114" s="81">
        <v>20.010000000000002</v>
      </c>
      <c r="D114" s="81">
        <v>19.29</v>
      </c>
      <c r="E114" s="81">
        <v>19.43</v>
      </c>
      <c r="F114" s="81">
        <v>914000</v>
      </c>
      <c r="G114" s="81">
        <v>19.43</v>
      </c>
    </row>
    <row r="115" spans="1:7" ht="15" x14ac:dyDescent="0.25">
      <c r="A115" s="83">
        <v>41439</v>
      </c>
      <c r="B115" s="81">
        <v>19.55</v>
      </c>
      <c r="C115" s="81">
        <v>20.25</v>
      </c>
      <c r="D115" s="81">
        <v>19.37</v>
      </c>
      <c r="E115" s="81">
        <v>19.37</v>
      </c>
      <c r="F115" s="81">
        <v>1194400</v>
      </c>
      <c r="G115" s="81">
        <v>19.37</v>
      </c>
    </row>
    <row r="116" spans="1:7" ht="15" x14ac:dyDescent="0.25">
      <c r="A116" s="83">
        <v>41438</v>
      </c>
      <c r="B116" s="81">
        <v>21.25</v>
      </c>
      <c r="C116" s="81">
        <v>21.32</v>
      </c>
      <c r="D116" s="81">
        <v>19.329999999999998</v>
      </c>
      <c r="E116" s="81">
        <v>19.440000000000001</v>
      </c>
      <c r="F116" s="81">
        <v>3393200</v>
      </c>
      <c r="G116" s="81">
        <v>19.440000000000001</v>
      </c>
    </row>
    <row r="117" spans="1:7" ht="15" x14ac:dyDescent="0.25">
      <c r="A117" s="83">
        <v>41437</v>
      </c>
      <c r="B117" s="81">
        <v>22.77</v>
      </c>
      <c r="C117" s="81">
        <v>23.03</v>
      </c>
      <c r="D117" s="81">
        <v>21.17</v>
      </c>
      <c r="E117" s="81">
        <v>21.3</v>
      </c>
      <c r="F117" s="81">
        <v>1536900</v>
      </c>
      <c r="G117" s="81">
        <v>21.3</v>
      </c>
    </row>
    <row r="118" spans="1:7" ht="15" x14ac:dyDescent="0.25">
      <c r="A118" s="83">
        <v>41436</v>
      </c>
      <c r="B118" s="81">
        <v>22.48</v>
      </c>
      <c r="C118" s="81">
        <v>23.59</v>
      </c>
      <c r="D118" s="81">
        <v>22.1</v>
      </c>
      <c r="E118" s="81">
        <v>22.68</v>
      </c>
      <c r="F118" s="81">
        <v>1246600</v>
      </c>
      <c r="G118" s="81">
        <v>22.68</v>
      </c>
    </row>
    <row r="119" spans="1:7" ht="15" x14ac:dyDescent="0.25">
      <c r="A119" s="83">
        <v>41435</v>
      </c>
      <c r="B119" s="81">
        <v>22.54</v>
      </c>
      <c r="C119" s="81">
        <v>23.02</v>
      </c>
      <c r="D119" s="81">
        <v>22.22</v>
      </c>
      <c r="E119" s="81">
        <v>22.67</v>
      </c>
      <c r="F119" s="81">
        <v>703200</v>
      </c>
      <c r="G119" s="81">
        <v>22.67</v>
      </c>
    </row>
    <row r="120" spans="1:7" ht="15" x14ac:dyDescent="0.25">
      <c r="A120" s="83">
        <v>41432</v>
      </c>
      <c r="B120" s="81">
        <v>20.98</v>
      </c>
      <c r="C120" s="81">
        <v>22.61</v>
      </c>
      <c r="D120" s="81">
        <v>20.86</v>
      </c>
      <c r="E120" s="81">
        <v>22.52</v>
      </c>
      <c r="F120" s="81">
        <v>1079600</v>
      </c>
      <c r="G120" s="81">
        <v>22.52</v>
      </c>
    </row>
    <row r="121" spans="1:7" ht="15" x14ac:dyDescent="0.25">
      <c r="A121" s="83">
        <v>41431</v>
      </c>
      <c r="B121" s="81">
        <v>21.04</v>
      </c>
      <c r="C121" s="81">
        <v>21.19</v>
      </c>
      <c r="D121" s="81">
        <v>20.73</v>
      </c>
      <c r="E121" s="81">
        <v>20.9</v>
      </c>
      <c r="F121" s="81">
        <v>799800</v>
      </c>
      <c r="G121" s="81">
        <v>20.9</v>
      </c>
    </row>
    <row r="122" spans="1:7" ht="15" x14ac:dyDescent="0.25">
      <c r="A122" s="83">
        <v>41430</v>
      </c>
      <c r="B122" s="81">
        <v>22.21</v>
      </c>
      <c r="C122" s="81">
        <v>22.21</v>
      </c>
      <c r="D122" s="81">
        <v>21.2</v>
      </c>
      <c r="E122" s="81">
        <v>21.29</v>
      </c>
      <c r="F122" s="81">
        <v>889800</v>
      </c>
      <c r="G122" s="81">
        <v>21.29</v>
      </c>
    </row>
    <row r="123" spans="1:7" ht="15" x14ac:dyDescent="0.25">
      <c r="A123" s="83">
        <v>41429</v>
      </c>
      <c r="B123" s="81">
        <v>22.3</v>
      </c>
      <c r="C123" s="81">
        <v>22.66</v>
      </c>
      <c r="D123" s="81">
        <v>21.77</v>
      </c>
      <c r="E123" s="81">
        <v>22.06</v>
      </c>
      <c r="F123" s="81">
        <v>802100</v>
      </c>
      <c r="G123" s="81">
        <v>22.06</v>
      </c>
    </row>
    <row r="124" spans="1:7" ht="15" x14ac:dyDescent="0.25">
      <c r="A124" s="83">
        <v>41428</v>
      </c>
      <c r="B124" s="81">
        <v>22.65</v>
      </c>
      <c r="C124" s="81">
        <v>22.86</v>
      </c>
      <c r="D124" s="81">
        <v>22.04</v>
      </c>
      <c r="E124" s="81">
        <v>22.34</v>
      </c>
      <c r="F124" s="81">
        <v>887500</v>
      </c>
      <c r="G124" s="81">
        <v>22.34</v>
      </c>
    </row>
    <row r="125" spans="1:7" ht="15" x14ac:dyDescent="0.25">
      <c r="A125" s="83">
        <v>41425</v>
      </c>
      <c r="B125" s="81">
        <v>22.06</v>
      </c>
      <c r="C125" s="81">
        <v>23.13</v>
      </c>
      <c r="D125" s="81">
        <v>22</v>
      </c>
      <c r="E125" s="81">
        <v>22.5</v>
      </c>
      <c r="F125" s="81">
        <v>996400</v>
      </c>
      <c r="G125" s="81">
        <v>22.5</v>
      </c>
    </row>
    <row r="126" spans="1:7" ht="15" x14ac:dyDescent="0.25">
      <c r="A126" s="83">
        <v>41424</v>
      </c>
      <c r="B126" s="81">
        <v>21.93</v>
      </c>
      <c r="C126" s="81">
        <v>22.26</v>
      </c>
      <c r="D126" s="81">
        <v>21.63</v>
      </c>
      <c r="E126" s="81">
        <v>22.16</v>
      </c>
      <c r="F126" s="81">
        <v>657300</v>
      </c>
      <c r="G126" s="81">
        <v>22.16</v>
      </c>
    </row>
    <row r="127" spans="1:7" ht="15" x14ac:dyDescent="0.25">
      <c r="A127" s="83">
        <v>41423</v>
      </c>
      <c r="B127" s="81">
        <v>22.26</v>
      </c>
      <c r="C127" s="81">
        <v>22.36</v>
      </c>
      <c r="D127" s="81">
        <v>21.4</v>
      </c>
      <c r="E127" s="81">
        <v>21.81</v>
      </c>
      <c r="F127" s="81">
        <v>796000</v>
      </c>
      <c r="G127" s="81">
        <v>21.81</v>
      </c>
    </row>
    <row r="128" spans="1:7" ht="15" x14ac:dyDescent="0.25">
      <c r="A128" s="83">
        <v>41422</v>
      </c>
      <c r="B128" s="81">
        <v>22.69</v>
      </c>
      <c r="C128" s="81">
        <v>23.05</v>
      </c>
      <c r="D128" s="81">
        <v>22.24</v>
      </c>
      <c r="E128" s="81">
        <v>22.31</v>
      </c>
      <c r="F128" s="81">
        <v>1063300</v>
      </c>
      <c r="G128" s="81">
        <v>22.31</v>
      </c>
    </row>
    <row r="129" spans="1:7" ht="15" x14ac:dyDescent="0.25">
      <c r="A129" s="83">
        <v>41418</v>
      </c>
      <c r="B129" s="81">
        <v>22.46</v>
      </c>
      <c r="C129" s="81">
        <v>22.46</v>
      </c>
      <c r="D129" s="81">
        <v>21.93</v>
      </c>
      <c r="E129" s="81">
        <v>22.16</v>
      </c>
      <c r="F129" s="81">
        <v>786100</v>
      </c>
      <c r="G129" s="81">
        <v>22.16</v>
      </c>
    </row>
    <row r="130" spans="1:7" ht="15" x14ac:dyDescent="0.25">
      <c r="A130" s="83">
        <v>41417</v>
      </c>
      <c r="B130" s="81">
        <v>21.61</v>
      </c>
      <c r="C130" s="81">
        <v>22.47</v>
      </c>
      <c r="D130" s="81">
        <v>21.36</v>
      </c>
      <c r="E130" s="81">
        <v>22.47</v>
      </c>
      <c r="F130" s="81">
        <v>1112100</v>
      </c>
      <c r="G130" s="81">
        <v>22.47</v>
      </c>
    </row>
    <row r="131" spans="1:7" ht="15" x14ac:dyDescent="0.25">
      <c r="A131" s="83">
        <v>41416</v>
      </c>
      <c r="B131" s="81">
        <v>22.14</v>
      </c>
      <c r="C131" s="81">
        <v>22.49</v>
      </c>
      <c r="D131" s="81">
        <v>21.46</v>
      </c>
      <c r="E131" s="81">
        <v>21.76</v>
      </c>
      <c r="F131" s="81">
        <v>1336100</v>
      </c>
      <c r="G131" s="81">
        <v>21.76</v>
      </c>
    </row>
    <row r="132" spans="1:7" ht="15" x14ac:dyDescent="0.25">
      <c r="A132" s="83">
        <v>41415</v>
      </c>
      <c r="B132" s="81">
        <v>21.73</v>
      </c>
      <c r="C132" s="81">
        <v>22.52</v>
      </c>
      <c r="D132" s="81">
        <v>21.62</v>
      </c>
      <c r="E132" s="81">
        <v>22.03</v>
      </c>
      <c r="F132" s="81">
        <v>1257900</v>
      </c>
      <c r="G132" s="81">
        <v>22.03</v>
      </c>
    </row>
    <row r="133" spans="1:7" ht="15" x14ac:dyDescent="0.25">
      <c r="A133" s="83">
        <v>41414</v>
      </c>
      <c r="B133" s="81">
        <v>20.71</v>
      </c>
      <c r="C133" s="81">
        <v>21.77</v>
      </c>
      <c r="D133" s="81">
        <v>20.57</v>
      </c>
      <c r="E133" s="81">
        <v>21.61</v>
      </c>
      <c r="F133" s="81">
        <v>2459700</v>
      </c>
      <c r="G133" s="81">
        <v>21.61</v>
      </c>
    </row>
    <row r="134" spans="1:7" ht="15" x14ac:dyDescent="0.25">
      <c r="A134" s="83">
        <v>41411</v>
      </c>
      <c r="B134" s="81">
        <v>19.829999999999998</v>
      </c>
      <c r="C134" s="81">
        <v>20.25</v>
      </c>
      <c r="D134" s="81">
        <v>19.71</v>
      </c>
      <c r="E134" s="81">
        <v>20</v>
      </c>
      <c r="F134" s="81">
        <v>1035300</v>
      </c>
      <c r="G134" s="81">
        <v>20</v>
      </c>
    </row>
    <row r="135" spans="1:7" ht="15" x14ac:dyDescent="0.25">
      <c r="A135" s="83">
        <v>41410</v>
      </c>
      <c r="B135" s="81">
        <v>20.25</v>
      </c>
      <c r="C135" s="81">
        <v>20.350000000000001</v>
      </c>
      <c r="D135" s="81">
        <v>19.64</v>
      </c>
      <c r="E135" s="81">
        <v>19.829999999999998</v>
      </c>
      <c r="F135" s="81">
        <v>1068500</v>
      </c>
      <c r="G135" s="81">
        <v>19.829999999999998</v>
      </c>
    </row>
    <row r="136" spans="1:7" ht="15" x14ac:dyDescent="0.25">
      <c r="A136" s="83">
        <v>41409</v>
      </c>
      <c r="B136" s="81">
        <v>20.399999999999999</v>
      </c>
      <c r="C136" s="81">
        <v>20.76</v>
      </c>
      <c r="D136" s="81">
        <v>20.25</v>
      </c>
      <c r="E136" s="81">
        <v>20.350000000000001</v>
      </c>
      <c r="F136" s="81">
        <v>1111300</v>
      </c>
      <c r="G136" s="81">
        <v>20.350000000000001</v>
      </c>
    </row>
    <row r="137" spans="1:7" ht="15" x14ac:dyDescent="0.25">
      <c r="A137" s="83">
        <v>41408</v>
      </c>
      <c r="B137" s="81">
        <v>20.61</v>
      </c>
      <c r="C137" s="81">
        <v>21.23</v>
      </c>
      <c r="D137" s="81">
        <v>20.46</v>
      </c>
      <c r="E137" s="81">
        <v>20.49</v>
      </c>
      <c r="F137" s="81">
        <v>1426500</v>
      </c>
      <c r="G137" s="81">
        <v>20.49</v>
      </c>
    </row>
    <row r="138" spans="1:7" ht="15" x14ac:dyDescent="0.25">
      <c r="A138" s="83">
        <v>41407</v>
      </c>
      <c r="B138" s="81">
        <v>23.1</v>
      </c>
      <c r="C138" s="81">
        <v>23.71</v>
      </c>
      <c r="D138" s="81">
        <v>19.86</v>
      </c>
      <c r="E138" s="81">
        <v>21.1</v>
      </c>
      <c r="F138" s="81">
        <v>8320600</v>
      </c>
      <c r="G138" s="81">
        <v>21.1</v>
      </c>
    </row>
    <row r="139" spans="1:7" ht="15" x14ac:dyDescent="0.25">
      <c r="A139" s="83">
        <v>41404</v>
      </c>
      <c r="B139" s="81">
        <v>22.05</v>
      </c>
      <c r="C139" s="81">
        <v>23.54</v>
      </c>
      <c r="D139" s="81">
        <v>21.94</v>
      </c>
      <c r="E139" s="81">
        <v>23.31</v>
      </c>
      <c r="F139" s="81">
        <v>4214500</v>
      </c>
      <c r="G139" s="81">
        <v>23.31</v>
      </c>
    </row>
    <row r="140" spans="1:7" ht="15" x14ac:dyDescent="0.25">
      <c r="A140" s="83">
        <v>41403</v>
      </c>
      <c r="B140" s="81">
        <v>22.52</v>
      </c>
      <c r="C140" s="81">
        <v>22.79</v>
      </c>
      <c r="D140" s="81">
        <v>20.2</v>
      </c>
      <c r="E140" s="81">
        <v>22.08</v>
      </c>
      <c r="F140" s="81">
        <v>13666200</v>
      </c>
      <c r="G140" s="81">
        <v>22.08</v>
      </c>
    </row>
    <row r="141" spans="1:7" ht="15" x14ac:dyDescent="0.25">
      <c r="A141" s="83">
        <v>41402</v>
      </c>
      <c r="B141" s="81">
        <v>18.100000000000001</v>
      </c>
      <c r="C141" s="81">
        <v>18.27</v>
      </c>
      <c r="D141" s="81">
        <v>17.489999999999998</v>
      </c>
      <c r="E141" s="81">
        <v>17.77</v>
      </c>
      <c r="F141" s="81">
        <v>1258500</v>
      </c>
      <c r="G141" s="81">
        <v>17.77</v>
      </c>
    </row>
    <row r="142" spans="1:7" ht="15" x14ac:dyDescent="0.25">
      <c r="A142" s="83">
        <v>41401</v>
      </c>
      <c r="B142" s="81">
        <v>18.18</v>
      </c>
      <c r="C142" s="81">
        <v>18.36</v>
      </c>
      <c r="D142" s="81">
        <v>18</v>
      </c>
      <c r="E142" s="81">
        <v>18.18</v>
      </c>
      <c r="F142" s="81">
        <v>707000</v>
      </c>
      <c r="G142" s="81">
        <v>18.18</v>
      </c>
    </row>
    <row r="143" spans="1:7" ht="15" x14ac:dyDescent="0.25">
      <c r="A143" s="83">
        <v>41400</v>
      </c>
      <c r="B143" s="81">
        <v>18.54</v>
      </c>
      <c r="C143" s="81">
        <v>18.64</v>
      </c>
      <c r="D143" s="81">
        <v>17.98</v>
      </c>
      <c r="E143" s="81">
        <v>18.100000000000001</v>
      </c>
      <c r="F143" s="81">
        <v>698800</v>
      </c>
      <c r="G143" s="81">
        <v>18.100000000000001</v>
      </c>
    </row>
    <row r="144" spans="1:7" ht="15" x14ac:dyDescent="0.25">
      <c r="A144" s="83">
        <v>41397</v>
      </c>
      <c r="B144" s="81">
        <v>18.399999999999999</v>
      </c>
      <c r="C144" s="81">
        <v>18.98</v>
      </c>
      <c r="D144" s="81">
        <v>18.309999999999999</v>
      </c>
      <c r="E144" s="81">
        <v>18.54</v>
      </c>
      <c r="F144" s="81">
        <v>1852500</v>
      </c>
      <c r="G144" s="81">
        <v>18.54</v>
      </c>
    </row>
    <row r="145" spans="1:7" ht="15" x14ac:dyDescent="0.25">
      <c r="A145" s="83">
        <v>41396</v>
      </c>
      <c r="B145" s="81">
        <v>18.02</v>
      </c>
      <c r="C145" s="81">
        <v>18.309999999999999</v>
      </c>
      <c r="D145" s="81">
        <v>17.88</v>
      </c>
      <c r="E145" s="81">
        <v>18.29</v>
      </c>
      <c r="F145" s="81">
        <v>527600</v>
      </c>
      <c r="G145" s="81">
        <v>18.29</v>
      </c>
    </row>
    <row r="146" spans="1:7" ht="15" x14ac:dyDescent="0.25">
      <c r="A146" s="83">
        <v>41395</v>
      </c>
      <c r="B146" s="81">
        <v>18.079999999999998</v>
      </c>
      <c r="C146" s="81">
        <v>18.260000000000002</v>
      </c>
      <c r="D146" s="81">
        <v>17.760000000000002</v>
      </c>
      <c r="E146" s="81">
        <v>18.010000000000002</v>
      </c>
      <c r="F146" s="81">
        <v>876600</v>
      </c>
      <c r="G146" s="81">
        <v>18.010000000000002</v>
      </c>
    </row>
    <row r="147" spans="1:7" ht="15" x14ac:dyDescent="0.25">
      <c r="A147" s="83">
        <v>41394</v>
      </c>
      <c r="B147" s="81">
        <v>18.14</v>
      </c>
      <c r="C147" s="81">
        <v>18.3</v>
      </c>
      <c r="D147" s="81">
        <v>18.03</v>
      </c>
      <c r="E147" s="81">
        <v>18.13</v>
      </c>
      <c r="F147" s="81">
        <v>523900</v>
      </c>
      <c r="G147" s="81">
        <v>18.13</v>
      </c>
    </row>
    <row r="148" spans="1:7" ht="15" x14ac:dyDescent="0.25">
      <c r="A148" s="83">
        <v>41393</v>
      </c>
      <c r="B148" s="81">
        <v>18.21</v>
      </c>
      <c r="C148" s="81">
        <v>18.32</v>
      </c>
      <c r="D148" s="81">
        <v>18.04</v>
      </c>
      <c r="E148" s="81">
        <v>18.18</v>
      </c>
      <c r="F148" s="81">
        <v>732900</v>
      </c>
      <c r="G148" s="81">
        <v>18.18</v>
      </c>
    </row>
    <row r="149" spans="1:7" ht="15" x14ac:dyDescent="0.25">
      <c r="A149" s="83">
        <v>41390</v>
      </c>
      <c r="B149" s="81">
        <v>18.149999999999999</v>
      </c>
      <c r="C149" s="81">
        <v>18.329999999999998</v>
      </c>
      <c r="D149" s="81">
        <v>18</v>
      </c>
      <c r="E149" s="81">
        <v>18.149999999999999</v>
      </c>
      <c r="F149" s="81">
        <v>909500</v>
      </c>
      <c r="G149" s="81">
        <v>18.149999999999999</v>
      </c>
    </row>
    <row r="150" spans="1:7" ht="15" x14ac:dyDescent="0.25">
      <c r="A150" s="83">
        <v>41389</v>
      </c>
      <c r="B150" s="81">
        <v>18.059999999999999</v>
      </c>
      <c r="C150" s="81">
        <v>18.350000000000001</v>
      </c>
      <c r="D150" s="81">
        <v>18.010000000000002</v>
      </c>
      <c r="E150" s="81">
        <v>18.21</v>
      </c>
      <c r="F150" s="81">
        <v>1285900</v>
      </c>
      <c r="G150" s="81">
        <v>18.21</v>
      </c>
    </row>
    <row r="151" spans="1:7" ht="15" x14ac:dyDescent="0.25">
      <c r="A151" s="83">
        <v>41388</v>
      </c>
      <c r="B151" s="81">
        <v>17.850000000000001</v>
      </c>
      <c r="C151" s="81">
        <v>18.14</v>
      </c>
      <c r="D151" s="81">
        <v>17.440000000000001</v>
      </c>
      <c r="E151" s="81">
        <v>18.05</v>
      </c>
      <c r="F151" s="81">
        <v>1310300</v>
      </c>
      <c r="G151" s="81">
        <v>18.05</v>
      </c>
    </row>
    <row r="152" spans="1:7" ht="15" x14ac:dyDescent="0.25">
      <c r="A152" s="83">
        <v>41387</v>
      </c>
      <c r="B152" s="81">
        <v>17.54</v>
      </c>
      <c r="C152" s="81">
        <v>18</v>
      </c>
      <c r="D152" s="81">
        <v>17.420000000000002</v>
      </c>
      <c r="E152" s="81">
        <v>17.91</v>
      </c>
      <c r="F152" s="81">
        <v>831600</v>
      </c>
      <c r="G152" s="81">
        <v>17.91</v>
      </c>
    </row>
    <row r="153" spans="1:7" ht="15" x14ac:dyDescent="0.25">
      <c r="A153" s="83">
        <v>41386</v>
      </c>
      <c r="B153" s="81">
        <v>17</v>
      </c>
      <c r="C153" s="81">
        <v>17.72</v>
      </c>
      <c r="D153" s="81">
        <v>16.97</v>
      </c>
      <c r="E153" s="81">
        <v>17.5</v>
      </c>
      <c r="F153" s="81">
        <v>935100</v>
      </c>
      <c r="G153" s="81">
        <v>17.5</v>
      </c>
    </row>
    <row r="154" spans="1:7" ht="15" x14ac:dyDescent="0.25">
      <c r="A154" s="83">
        <v>41383</v>
      </c>
      <c r="B154" s="81">
        <v>16.52</v>
      </c>
      <c r="C154" s="81">
        <v>17.25</v>
      </c>
      <c r="D154" s="81">
        <v>16.440000000000001</v>
      </c>
      <c r="E154" s="81">
        <v>16.98</v>
      </c>
      <c r="F154" s="81">
        <v>1415100</v>
      </c>
      <c r="G154" s="81">
        <v>16.98</v>
      </c>
    </row>
    <row r="155" spans="1:7" ht="15" x14ac:dyDescent="0.25">
      <c r="A155" s="83">
        <v>41382</v>
      </c>
      <c r="B155" s="81">
        <v>17.010000000000002</v>
      </c>
      <c r="C155" s="81">
        <v>17.07</v>
      </c>
      <c r="D155" s="81">
        <v>16.47</v>
      </c>
      <c r="E155" s="81">
        <v>16.510000000000002</v>
      </c>
      <c r="F155" s="81">
        <v>836300</v>
      </c>
      <c r="G155" s="81">
        <v>16.510000000000002</v>
      </c>
    </row>
    <row r="156" spans="1:7" ht="15" x14ac:dyDescent="0.25">
      <c r="A156" s="83">
        <v>41381</v>
      </c>
      <c r="B156" s="81">
        <v>17</v>
      </c>
      <c r="C156" s="81">
        <v>17.14</v>
      </c>
      <c r="D156" s="81">
        <v>16.54</v>
      </c>
      <c r="E156" s="81">
        <v>17.02</v>
      </c>
      <c r="F156" s="81">
        <v>772400</v>
      </c>
      <c r="G156" s="81">
        <v>17.02</v>
      </c>
    </row>
    <row r="157" spans="1:7" ht="15" x14ac:dyDescent="0.25">
      <c r="A157" s="83">
        <v>41380</v>
      </c>
      <c r="B157" s="81">
        <v>17.07</v>
      </c>
      <c r="C157" s="81">
        <v>17.48</v>
      </c>
      <c r="D157" s="81">
        <v>16.920000000000002</v>
      </c>
      <c r="E157" s="81">
        <v>17.07</v>
      </c>
      <c r="F157" s="81">
        <v>704400</v>
      </c>
      <c r="G157" s="81">
        <v>17.07</v>
      </c>
    </row>
    <row r="158" spans="1:7" ht="15" x14ac:dyDescent="0.25">
      <c r="A158" s="83">
        <v>41379</v>
      </c>
      <c r="B158" s="81">
        <v>17.72</v>
      </c>
      <c r="C158" s="81">
        <v>17.72</v>
      </c>
      <c r="D158" s="81">
        <v>16.72</v>
      </c>
      <c r="E158" s="81">
        <v>16.899999999999999</v>
      </c>
      <c r="F158" s="81">
        <v>1361100</v>
      </c>
      <c r="G158" s="81">
        <v>16.899999999999999</v>
      </c>
    </row>
    <row r="159" spans="1:7" ht="15" x14ac:dyDescent="0.25">
      <c r="A159" s="83">
        <v>41376</v>
      </c>
      <c r="B159" s="81">
        <v>17.75</v>
      </c>
      <c r="C159" s="81">
        <v>18.12</v>
      </c>
      <c r="D159" s="81">
        <v>17.27</v>
      </c>
      <c r="E159" s="81">
        <v>17.78</v>
      </c>
      <c r="F159" s="81">
        <v>1252800</v>
      </c>
      <c r="G159" s="81">
        <v>17.78</v>
      </c>
    </row>
    <row r="160" spans="1:7" ht="15" x14ac:dyDescent="0.25">
      <c r="A160" s="83">
        <v>41375</v>
      </c>
      <c r="B160" s="81">
        <v>17.329999999999998</v>
      </c>
      <c r="C160" s="81">
        <v>18.079999999999998</v>
      </c>
      <c r="D160" s="81">
        <v>17.09</v>
      </c>
      <c r="E160" s="81">
        <v>17.75</v>
      </c>
      <c r="F160" s="81">
        <v>1716900</v>
      </c>
      <c r="G160" s="81">
        <v>17.75</v>
      </c>
    </row>
    <row r="161" spans="1:7" ht="15" x14ac:dyDescent="0.25">
      <c r="A161" s="83">
        <v>41374</v>
      </c>
      <c r="B161" s="81">
        <v>17.21</v>
      </c>
      <c r="C161" s="81">
        <v>17.600000000000001</v>
      </c>
      <c r="D161" s="81">
        <v>16.940000000000001</v>
      </c>
      <c r="E161" s="81">
        <v>17.48</v>
      </c>
      <c r="F161" s="81">
        <v>1374300</v>
      </c>
      <c r="G161" s="81">
        <v>17.48</v>
      </c>
    </row>
    <row r="162" spans="1:7" ht="15" x14ac:dyDescent="0.25">
      <c r="A162" s="83">
        <v>41373</v>
      </c>
      <c r="B162" s="81">
        <v>16.850000000000001</v>
      </c>
      <c r="C162" s="81">
        <v>17.27</v>
      </c>
      <c r="D162" s="81">
        <v>16.670000000000002</v>
      </c>
      <c r="E162" s="81">
        <v>17.23</v>
      </c>
      <c r="F162" s="81">
        <v>773200</v>
      </c>
      <c r="G162" s="81">
        <v>17.23</v>
      </c>
    </row>
    <row r="163" spans="1:7" ht="15" x14ac:dyDescent="0.25">
      <c r="A163" s="83">
        <v>41372</v>
      </c>
      <c r="B163" s="81">
        <v>16.600000000000001</v>
      </c>
      <c r="C163" s="81">
        <v>16.84</v>
      </c>
      <c r="D163" s="81">
        <v>16.37</v>
      </c>
      <c r="E163" s="81">
        <v>16.78</v>
      </c>
      <c r="F163" s="81">
        <v>479700</v>
      </c>
      <c r="G163" s="81">
        <v>16.78</v>
      </c>
    </row>
    <row r="164" spans="1:7" ht="15" x14ac:dyDescent="0.25">
      <c r="A164" s="83">
        <v>41369</v>
      </c>
      <c r="B164" s="81">
        <v>16.78</v>
      </c>
      <c r="C164" s="81">
        <v>17.21</v>
      </c>
      <c r="D164" s="81">
        <v>16.52</v>
      </c>
      <c r="E164" s="81">
        <v>16.7</v>
      </c>
      <c r="F164" s="81">
        <v>1260200</v>
      </c>
      <c r="G164" s="81">
        <v>16.7</v>
      </c>
    </row>
    <row r="165" spans="1:7" ht="15" x14ac:dyDescent="0.25">
      <c r="A165" s="83">
        <v>41368</v>
      </c>
      <c r="B165" s="81">
        <v>15.92</v>
      </c>
      <c r="C165" s="81">
        <v>17.03</v>
      </c>
      <c r="D165" s="81">
        <v>15.9</v>
      </c>
      <c r="E165" s="81">
        <v>16.97</v>
      </c>
      <c r="F165" s="81">
        <v>947700</v>
      </c>
      <c r="G165" s="81">
        <v>16.97</v>
      </c>
    </row>
    <row r="166" spans="1:7" ht="15" x14ac:dyDescent="0.25">
      <c r="A166" s="83">
        <v>41367</v>
      </c>
      <c r="B166" s="81">
        <v>16.149999999999999</v>
      </c>
      <c r="C166" s="81">
        <v>16.27</v>
      </c>
      <c r="D166" s="81">
        <v>15.86</v>
      </c>
      <c r="E166" s="81">
        <v>15.95</v>
      </c>
      <c r="F166" s="81">
        <v>940700</v>
      </c>
      <c r="G166" s="81">
        <v>15.95</v>
      </c>
    </row>
    <row r="167" spans="1:7" ht="15" x14ac:dyDescent="0.25">
      <c r="A167" s="83">
        <v>41366</v>
      </c>
      <c r="B167" s="81">
        <v>16.36</v>
      </c>
      <c r="C167" s="81">
        <v>16.62</v>
      </c>
      <c r="D167" s="81">
        <v>16.100000000000001</v>
      </c>
      <c r="E167" s="81">
        <v>16.12</v>
      </c>
      <c r="F167" s="81">
        <v>752100</v>
      </c>
      <c r="G167" s="81">
        <v>16.12</v>
      </c>
    </row>
    <row r="168" spans="1:7" ht="15" x14ac:dyDescent="0.25">
      <c r="A168" s="83">
        <v>41365</v>
      </c>
      <c r="B168" s="81">
        <v>16.39</v>
      </c>
      <c r="C168" s="81">
        <v>16.899999999999999</v>
      </c>
      <c r="D168" s="81">
        <v>16.2</v>
      </c>
      <c r="E168" s="81">
        <v>16.36</v>
      </c>
      <c r="F168" s="81">
        <v>695800</v>
      </c>
      <c r="G168" s="81">
        <v>16.36</v>
      </c>
    </row>
    <row r="169" spans="1:7" ht="15" x14ac:dyDescent="0.25">
      <c r="A169" s="83">
        <v>41361</v>
      </c>
      <c r="B169" s="81">
        <v>16.16</v>
      </c>
      <c r="C169" s="81">
        <v>16.5</v>
      </c>
      <c r="D169" s="81">
        <v>16.09</v>
      </c>
      <c r="E169" s="81">
        <v>16.45</v>
      </c>
      <c r="F169" s="81">
        <v>606200</v>
      </c>
      <c r="G169" s="81">
        <v>16.45</v>
      </c>
    </row>
    <row r="170" spans="1:7" ht="15" x14ac:dyDescent="0.25">
      <c r="A170" s="83">
        <v>41360</v>
      </c>
      <c r="B170" s="81">
        <v>16.12</v>
      </c>
      <c r="C170" s="81">
        <v>16.28</v>
      </c>
      <c r="D170" s="81">
        <v>16.010000000000002</v>
      </c>
      <c r="E170" s="81">
        <v>16.13</v>
      </c>
      <c r="F170" s="81">
        <v>373100</v>
      </c>
      <c r="G170" s="81">
        <v>16.13</v>
      </c>
    </row>
    <row r="171" spans="1:7" ht="15" x14ac:dyDescent="0.25">
      <c r="A171" s="83">
        <v>41359</v>
      </c>
      <c r="B171" s="81">
        <v>16.170000000000002</v>
      </c>
      <c r="C171" s="81">
        <v>16.27</v>
      </c>
      <c r="D171" s="81">
        <v>15.96</v>
      </c>
      <c r="E171" s="81">
        <v>16.21</v>
      </c>
      <c r="F171" s="81">
        <v>333300</v>
      </c>
      <c r="G171" s="81">
        <v>16.21</v>
      </c>
    </row>
    <row r="172" spans="1:7" ht="15" x14ac:dyDescent="0.25">
      <c r="A172" s="83">
        <v>41358</v>
      </c>
      <c r="B172" s="81">
        <v>16.71</v>
      </c>
      <c r="C172" s="81">
        <v>16.71</v>
      </c>
      <c r="D172" s="81">
        <v>16.12</v>
      </c>
      <c r="E172" s="81">
        <v>16.14</v>
      </c>
      <c r="F172" s="81">
        <v>783400</v>
      </c>
      <c r="G172" s="81">
        <v>16.14</v>
      </c>
    </row>
    <row r="173" spans="1:7" ht="15" x14ac:dyDescent="0.25">
      <c r="A173" s="83">
        <v>41355</v>
      </c>
      <c r="B173" s="81">
        <v>16.920000000000002</v>
      </c>
      <c r="C173" s="81">
        <v>16.96</v>
      </c>
      <c r="D173" s="81">
        <v>16.41</v>
      </c>
      <c r="E173" s="81">
        <v>16.600000000000001</v>
      </c>
      <c r="F173" s="81">
        <v>582600</v>
      </c>
      <c r="G173" s="81">
        <v>16.600000000000001</v>
      </c>
    </row>
    <row r="174" spans="1:7" ht="15" x14ac:dyDescent="0.25">
      <c r="A174" s="83">
        <v>41354</v>
      </c>
      <c r="B174" s="81">
        <v>17</v>
      </c>
      <c r="C174" s="81">
        <v>17.239999999999998</v>
      </c>
      <c r="D174" s="81">
        <v>16.690000000000001</v>
      </c>
      <c r="E174" s="81">
        <v>16.87</v>
      </c>
      <c r="F174" s="81">
        <v>1240900</v>
      </c>
      <c r="G174" s="81">
        <v>16.87</v>
      </c>
    </row>
    <row r="175" spans="1:7" ht="15" x14ac:dyDescent="0.25">
      <c r="A175" s="83">
        <v>41353</v>
      </c>
      <c r="B175" s="81">
        <v>16.66</v>
      </c>
      <c r="C175" s="81">
        <v>17.05</v>
      </c>
      <c r="D175" s="81">
        <v>16.61</v>
      </c>
      <c r="E175" s="81">
        <v>17.02</v>
      </c>
      <c r="F175" s="81">
        <v>1234800</v>
      </c>
      <c r="G175" s="81">
        <v>17.02</v>
      </c>
    </row>
    <row r="176" spans="1:7" ht="15" x14ac:dyDescent="0.25">
      <c r="A176" s="83">
        <v>41352</v>
      </c>
      <c r="B176" s="81">
        <v>16.32</v>
      </c>
      <c r="C176" s="81">
        <v>16.7</v>
      </c>
      <c r="D176" s="81">
        <v>16.16</v>
      </c>
      <c r="E176" s="81">
        <v>16.649999999999999</v>
      </c>
      <c r="F176" s="81">
        <v>598700</v>
      </c>
      <c r="G176" s="81">
        <v>16.649999999999999</v>
      </c>
    </row>
    <row r="177" spans="1:7" ht="15" x14ac:dyDescent="0.25">
      <c r="A177" s="83">
        <v>41351</v>
      </c>
      <c r="B177" s="81">
        <v>15.89</v>
      </c>
      <c r="C177" s="81">
        <v>16.45</v>
      </c>
      <c r="D177" s="81">
        <v>15.76</v>
      </c>
      <c r="E177" s="81">
        <v>16.350000000000001</v>
      </c>
      <c r="F177" s="81">
        <v>676400</v>
      </c>
      <c r="G177" s="81">
        <v>16.350000000000001</v>
      </c>
    </row>
    <row r="178" spans="1:7" ht="15" x14ac:dyDescent="0.25">
      <c r="A178" s="83">
        <v>41348</v>
      </c>
      <c r="B178" s="81">
        <v>16.600000000000001</v>
      </c>
      <c r="C178" s="81">
        <v>16.600000000000001</v>
      </c>
      <c r="D178" s="81">
        <v>16.010000000000002</v>
      </c>
      <c r="E178" s="81">
        <v>16.05</v>
      </c>
      <c r="F178" s="81">
        <v>1140600</v>
      </c>
      <c r="G178" s="81">
        <v>16.05</v>
      </c>
    </row>
    <row r="179" spans="1:7" ht="15" x14ac:dyDescent="0.25">
      <c r="A179" s="83">
        <v>41347</v>
      </c>
      <c r="B179" s="81">
        <v>16.100000000000001</v>
      </c>
      <c r="C179" s="81">
        <v>16.57</v>
      </c>
      <c r="D179" s="81">
        <v>16.100000000000001</v>
      </c>
      <c r="E179" s="81">
        <v>16.45</v>
      </c>
      <c r="F179" s="81">
        <v>695600</v>
      </c>
      <c r="G179" s="81">
        <v>16.45</v>
      </c>
    </row>
    <row r="180" spans="1:7" ht="15" x14ac:dyDescent="0.25">
      <c r="A180" s="83">
        <v>41346</v>
      </c>
      <c r="B180" s="81">
        <v>16.38</v>
      </c>
      <c r="C180" s="81">
        <v>16.600000000000001</v>
      </c>
      <c r="D180" s="81">
        <v>16.04</v>
      </c>
      <c r="E180" s="81">
        <v>16.11</v>
      </c>
      <c r="F180" s="81">
        <v>996800</v>
      </c>
      <c r="G180" s="81">
        <v>16.11</v>
      </c>
    </row>
    <row r="181" spans="1:7" ht="15" x14ac:dyDescent="0.25">
      <c r="A181" s="83">
        <v>41345</v>
      </c>
      <c r="B181" s="81">
        <v>16.63</v>
      </c>
      <c r="C181" s="81">
        <v>16.79</v>
      </c>
      <c r="D181" s="81">
        <v>16.23</v>
      </c>
      <c r="E181" s="81">
        <v>16.329999999999998</v>
      </c>
      <c r="F181" s="81">
        <v>1250400</v>
      </c>
      <c r="G181" s="81">
        <v>16.329999999999998</v>
      </c>
    </row>
    <row r="182" spans="1:7" ht="15" x14ac:dyDescent="0.25">
      <c r="A182" s="83">
        <v>41344</v>
      </c>
      <c r="B182" s="81">
        <v>16.61</v>
      </c>
      <c r="C182" s="81">
        <v>17.5</v>
      </c>
      <c r="D182" s="81">
        <v>16.55</v>
      </c>
      <c r="E182" s="81">
        <v>16.760000000000002</v>
      </c>
      <c r="F182" s="81">
        <v>2729200</v>
      </c>
      <c r="G182" s="81">
        <v>16.760000000000002</v>
      </c>
    </row>
    <row r="183" spans="1:7" ht="15" x14ac:dyDescent="0.25">
      <c r="A183" s="83">
        <v>41341</v>
      </c>
      <c r="B183" s="81">
        <v>16.739999999999998</v>
      </c>
      <c r="C183" s="81">
        <v>16.75</v>
      </c>
      <c r="D183" s="81">
        <v>16.350000000000001</v>
      </c>
      <c r="E183" s="81">
        <v>16.690000000000001</v>
      </c>
      <c r="F183" s="81">
        <v>824900</v>
      </c>
      <c r="G183" s="81">
        <v>16.690000000000001</v>
      </c>
    </row>
    <row r="184" spans="1:7" ht="15" x14ac:dyDescent="0.25">
      <c r="A184" s="83">
        <v>41340</v>
      </c>
      <c r="B184" s="81">
        <v>16.5</v>
      </c>
      <c r="C184" s="81">
        <v>16.77</v>
      </c>
      <c r="D184" s="81">
        <v>16.329999999999998</v>
      </c>
      <c r="E184" s="81">
        <v>16.559999999999999</v>
      </c>
      <c r="F184" s="81">
        <v>820500</v>
      </c>
      <c r="G184" s="81">
        <v>16.559999999999999</v>
      </c>
    </row>
    <row r="185" spans="1:7" ht="15" x14ac:dyDescent="0.25">
      <c r="A185" s="83">
        <v>41339</v>
      </c>
      <c r="B185" s="81">
        <v>16.649999999999999</v>
      </c>
      <c r="C185" s="81">
        <v>16.920000000000002</v>
      </c>
      <c r="D185" s="81">
        <v>16.36</v>
      </c>
      <c r="E185" s="81">
        <v>16.45</v>
      </c>
      <c r="F185" s="81">
        <v>1026300</v>
      </c>
      <c r="G185" s="81">
        <v>16.45</v>
      </c>
    </row>
    <row r="186" spans="1:7" ht="15" x14ac:dyDescent="0.25">
      <c r="A186" s="83">
        <v>41338</v>
      </c>
      <c r="B186" s="81">
        <v>16.63</v>
      </c>
      <c r="C186" s="81">
        <v>16.899999999999999</v>
      </c>
      <c r="D186" s="81">
        <v>16.48</v>
      </c>
      <c r="E186" s="81">
        <v>16.670000000000002</v>
      </c>
      <c r="F186" s="81">
        <v>1728000</v>
      </c>
      <c r="G186" s="81">
        <v>16.670000000000002</v>
      </c>
    </row>
    <row r="187" spans="1:7" ht="15" x14ac:dyDescent="0.25">
      <c r="A187" s="83">
        <v>41337</v>
      </c>
      <c r="B187" s="81">
        <v>16.43</v>
      </c>
      <c r="C187" s="81">
        <v>16.72</v>
      </c>
      <c r="D187" s="81">
        <v>16.079999999999998</v>
      </c>
      <c r="E187" s="81">
        <v>16.46</v>
      </c>
      <c r="F187" s="81">
        <v>2631200</v>
      </c>
      <c r="G187" s="81">
        <v>16.46</v>
      </c>
    </row>
    <row r="188" spans="1:7" ht="15" x14ac:dyDescent="0.25">
      <c r="A188" s="83">
        <v>41334</v>
      </c>
      <c r="B188" s="81">
        <v>15.61</v>
      </c>
      <c r="C188" s="81">
        <v>15.87</v>
      </c>
      <c r="D188" s="81">
        <v>15.32</v>
      </c>
      <c r="E188" s="81">
        <v>15.63</v>
      </c>
      <c r="F188" s="81">
        <v>1738400</v>
      </c>
      <c r="G188" s="81">
        <v>15.63</v>
      </c>
    </row>
    <row r="189" spans="1:7" ht="15" x14ac:dyDescent="0.25">
      <c r="A189" s="83">
        <v>41333</v>
      </c>
      <c r="B189" s="81">
        <v>14.92</v>
      </c>
      <c r="C189" s="81">
        <v>16.68</v>
      </c>
      <c r="D189" s="81">
        <v>14.83</v>
      </c>
      <c r="E189" s="81">
        <v>15.74</v>
      </c>
      <c r="F189" s="81">
        <v>5319500</v>
      </c>
      <c r="G189" s="81">
        <v>15.74</v>
      </c>
    </row>
    <row r="190" spans="1:7" ht="15" x14ac:dyDescent="0.25">
      <c r="A190" s="83">
        <v>41332</v>
      </c>
      <c r="B190" s="81">
        <v>15.43</v>
      </c>
      <c r="C190" s="81">
        <v>15.62</v>
      </c>
      <c r="D190" s="81">
        <v>14.95</v>
      </c>
      <c r="E190" s="81">
        <v>15.23</v>
      </c>
      <c r="F190" s="81">
        <v>1922300</v>
      </c>
      <c r="G190" s="81">
        <v>15.23</v>
      </c>
    </row>
    <row r="191" spans="1:7" ht="15" x14ac:dyDescent="0.25">
      <c r="A191" s="83">
        <v>41331</v>
      </c>
      <c r="B191" s="81">
        <v>15.22</v>
      </c>
      <c r="C191" s="81">
        <v>15.77</v>
      </c>
      <c r="D191" s="81">
        <v>14.8</v>
      </c>
      <c r="E191" s="81">
        <v>15.46</v>
      </c>
      <c r="F191" s="81">
        <v>2939000</v>
      </c>
      <c r="G191" s="81">
        <v>15.46</v>
      </c>
    </row>
    <row r="192" spans="1:7" ht="15" x14ac:dyDescent="0.25">
      <c r="A192" s="83">
        <v>41330</v>
      </c>
      <c r="B192" s="81">
        <v>14.7</v>
      </c>
      <c r="C192" s="81">
        <v>15.5</v>
      </c>
      <c r="D192" s="81">
        <v>14.34</v>
      </c>
      <c r="E192" s="81">
        <v>15.06</v>
      </c>
      <c r="F192" s="81">
        <v>6545800</v>
      </c>
      <c r="G192" s="81">
        <v>15.06</v>
      </c>
    </row>
    <row r="193" spans="1:7" ht="15" x14ac:dyDescent="0.25">
      <c r="A193" s="83">
        <v>41327</v>
      </c>
      <c r="B193" s="81">
        <v>13.27</v>
      </c>
      <c r="C193" s="81">
        <v>13.61</v>
      </c>
      <c r="D193" s="81">
        <v>13.16</v>
      </c>
      <c r="E193" s="81">
        <v>13.51</v>
      </c>
      <c r="F193" s="81">
        <v>1243900</v>
      </c>
      <c r="G193" s="81">
        <v>13.51</v>
      </c>
    </row>
    <row r="194" spans="1:7" ht="15" x14ac:dyDescent="0.25">
      <c r="A194" s="83">
        <v>41326</v>
      </c>
      <c r="B194" s="81">
        <v>13.1</v>
      </c>
      <c r="C194" s="81">
        <v>13.47</v>
      </c>
      <c r="D194" s="81">
        <v>13.07</v>
      </c>
      <c r="E194" s="81">
        <v>13.19</v>
      </c>
      <c r="F194" s="81">
        <v>1570100</v>
      </c>
      <c r="G194" s="81">
        <v>13.19</v>
      </c>
    </row>
    <row r="195" spans="1:7" ht="15" x14ac:dyDescent="0.25">
      <c r="A195" s="83">
        <v>41325</v>
      </c>
      <c r="B195" s="81">
        <v>13.21</v>
      </c>
      <c r="C195" s="81">
        <v>13.26</v>
      </c>
      <c r="D195" s="81">
        <v>13.04</v>
      </c>
      <c r="E195" s="81">
        <v>13.13</v>
      </c>
      <c r="F195" s="81">
        <v>1235500</v>
      </c>
      <c r="G195" s="81">
        <v>13.13</v>
      </c>
    </row>
    <row r="196" spans="1:7" ht="15" x14ac:dyDescent="0.25">
      <c r="A196" s="83">
        <v>41324</v>
      </c>
      <c r="B196" s="81">
        <v>13.18</v>
      </c>
      <c r="C196" s="81">
        <v>13.38</v>
      </c>
      <c r="D196" s="81">
        <v>12.91</v>
      </c>
      <c r="E196" s="81">
        <v>13.14</v>
      </c>
      <c r="F196" s="81">
        <v>1352400</v>
      </c>
      <c r="G196" s="81">
        <v>13.14</v>
      </c>
    </row>
    <row r="197" spans="1:7" ht="15" x14ac:dyDescent="0.25">
      <c r="A197" s="83">
        <v>41320</v>
      </c>
      <c r="B197" s="81">
        <v>13.13</v>
      </c>
      <c r="C197" s="81">
        <v>13.31</v>
      </c>
      <c r="D197" s="81">
        <v>12.95</v>
      </c>
      <c r="E197" s="81">
        <v>13.03</v>
      </c>
      <c r="F197" s="81">
        <v>799100</v>
      </c>
      <c r="G197" s="81">
        <v>13.03</v>
      </c>
    </row>
    <row r="198" spans="1:7" ht="15" x14ac:dyDescent="0.25">
      <c r="A198" s="83">
        <v>41319</v>
      </c>
      <c r="B198" s="81">
        <v>13.88</v>
      </c>
      <c r="C198" s="81">
        <v>13.9</v>
      </c>
      <c r="D198" s="81">
        <v>13.1</v>
      </c>
      <c r="E198" s="81">
        <v>13.14</v>
      </c>
      <c r="F198" s="81">
        <v>1990600</v>
      </c>
      <c r="G198" s="81">
        <v>13.14</v>
      </c>
    </row>
    <row r="199" spans="1:7" ht="15" x14ac:dyDescent="0.25">
      <c r="A199" s="83">
        <v>41318</v>
      </c>
      <c r="B199" s="81">
        <v>14.74</v>
      </c>
      <c r="C199" s="81">
        <v>14.74</v>
      </c>
      <c r="D199" s="81">
        <v>14.03</v>
      </c>
      <c r="E199" s="81">
        <v>14.2</v>
      </c>
      <c r="F199" s="81">
        <v>966400</v>
      </c>
      <c r="G199" s="81">
        <v>14.2</v>
      </c>
    </row>
    <row r="200" spans="1:7" ht="15" x14ac:dyDescent="0.25">
      <c r="A200" s="83">
        <v>41317</v>
      </c>
      <c r="B200" s="81">
        <v>14.45</v>
      </c>
      <c r="C200" s="81">
        <v>14.65</v>
      </c>
      <c r="D200" s="81">
        <v>14.32</v>
      </c>
      <c r="E200" s="81">
        <v>14.46</v>
      </c>
      <c r="F200" s="81">
        <v>582200</v>
      </c>
      <c r="G200" s="81">
        <v>14.46</v>
      </c>
    </row>
    <row r="201" spans="1:7" ht="15" x14ac:dyDescent="0.25">
      <c r="A201" s="83">
        <v>41316</v>
      </c>
      <c r="B201" s="81">
        <v>14.32</v>
      </c>
      <c r="C201" s="81">
        <v>14.66</v>
      </c>
      <c r="D201" s="81">
        <v>14.18</v>
      </c>
      <c r="E201" s="81">
        <v>14.44</v>
      </c>
      <c r="F201" s="81">
        <v>916200</v>
      </c>
      <c r="G201" s="81">
        <v>14.44</v>
      </c>
    </row>
    <row r="202" spans="1:7" ht="15" x14ac:dyDescent="0.25">
      <c r="A202" s="83">
        <v>41313</v>
      </c>
      <c r="B202" s="81">
        <v>13.96</v>
      </c>
      <c r="C202" s="81">
        <v>14.44</v>
      </c>
      <c r="D202" s="81">
        <v>13.85</v>
      </c>
      <c r="E202" s="81">
        <v>14.38</v>
      </c>
      <c r="F202" s="81">
        <v>632200</v>
      </c>
      <c r="G202" s="81">
        <v>14.38</v>
      </c>
    </row>
    <row r="203" spans="1:7" ht="15" x14ac:dyDescent="0.25">
      <c r="A203" s="83">
        <v>41312</v>
      </c>
      <c r="B203" s="81">
        <v>14.01</v>
      </c>
      <c r="C203" s="81">
        <v>14.16</v>
      </c>
      <c r="D203" s="81">
        <v>13.69</v>
      </c>
      <c r="E203" s="81">
        <v>13.97</v>
      </c>
      <c r="F203" s="81">
        <v>674200</v>
      </c>
      <c r="G203" s="81">
        <v>13.97</v>
      </c>
    </row>
    <row r="204" spans="1:7" ht="15" x14ac:dyDescent="0.25">
      <c r="A204" s="83">
        <v>41311</v>
      </c>
      <c r="B204" s="81">
        <v>14.15</v>
      </c>
      <c r="C204" s="81">
        <v>14.29</v>
      </c>
      <c r="D204" s="81">
        <v>13.82</v>
      </c>
      <c r="E204" s="81">
        <v>14.01</v>
      </c>
      <c r="F204" s="81">
        <v>887400</v>
      </c>
      <c r="G204" s="81">
        <v>14.01</v>
      </c>
    </row>
    <row r="205" spans="1:7" ht="15" x14ac:dyDescent="0.25">
      <c r="A205" s="83">
        <v>41310</v>
      </c>
      <c r="B205" s="81">
        <v>13.28</v>
      </c>
      <c r="C205" s="81">
        <v>14.46</v>
      </c>
      <c r="D205" s="81">
        <v>13</v>
      </c>
      <c r="E205" s="81">
        <v>14.21</v>
      </c>
      <c r="F205" s="81">
        <v>2766500</v>
      </c>
      <c r="G205" s="81">
        <v>14.21</v>
      </c>
    </row>
    <row r="206" spans="1:7" ht="15" x14ac:dyDescent="0.25">
      <c r="A206" s="83">
        <v>41309</v>
      </c>
      <c r="B206" s="81">
        <v>13.33</v>
      </c>
      <c r="C206" s="81">
        <v>13.33</v>
      </c>
      <c r="D206" s="81">
        <v>13</v>
      </c>
      <c r="E206" s="81">
        <v>13.25</v>
      </c>
      <c r="F206" s="81">
        <v>823300</v>
      </c>
      <c r="G206" s="81">
        <v>13.25</v>
      </c>
    </row>
    <row r="207" spans="1:7" ht="15" x14ac:dyDescent="0.25">
      <c r="A207" s="83">
        <v>41306</v>
      </c>
      <c r="B207" s="81">
        <v>13.4</v>
      </c>
      <c r="C207" s="81">
        <v>13.78</v>
      </c>
      <c r="D207" s="81">
        <v>13.1</v>
      </c>
      <c r="E207" s="81">
        <v>13.29</v>
      </c>
      <c r="F207" s="81">
        <v>1607300</v>
      </c>
      <c r="G207" s="81">
        <v>13.29</v>
      </c>
    </row>
    <row r="208" spans="1:7" ht="15" x14ac:dyDescent="0.25">
      <c r="A208" s="83">
        <v>41305</v>
      </c>
      <c r="B208" s="81">
        <v>13.33</v>
      </c>
      <c r="C208" s="81">
        <v>13.42</v>
      </c>
      <c r="D208" s="81">
        <v>13.15</v>
      </c>
      <c r="E208" s="81">
        <v>13.34</v>
      </c>
      <c r="F208" s="81">
        <v>1318200</v>
      </c>
      <c r="G208" s="81">
        <v>13.34</v>
      </c>
    </row>
    <row r="209" spans="1:7" ht="15" x14ac:dyDescent="0.25">
      <c r="A209" s="83">
        <v>41304</v>
      </c>
      <c r="B209" s="81">
        <v>13.16</v>
      </c>
      <c r="C209" s="81">
        <v>13.51</v>
      </c>
      <c r="D209" s="81">
        <v>13.05</v>
      </c>
      <c r="E209" s="81">
        <v>13.37</v>
      </c>
      <c r="F209" s="81">
        <v>1150800</v>
      </c>
      <c r="G209" s="81">
        <v>13.37</v>
      </c>
    </row>
    <row r="210" spans="1:7" ht="15" x14ac:dyDescent="0.25">
      <c r="A210" s="83">
        <v>41303</v>
      </c>
      <c r="B210" s="81">
        <v>13.05</v>
      </c>
      <c r="C210" s="81">
        <v>13.34</v>
      </c>
      <c r="D210" s="81">
        <v>13</v>
      </c>
      <c r="E210" s="81">
        <v>13.2</v>
      </c>
      <c r="F210" s="81">
        <v>1153500</v>
      </c>
      <c r="G210" s="81">
        <v>13.2</v>
      </c>
    </row>
    <row r="211" spans="1:7" ht="15" x14ac:dyDescent="0.25">
      <c r="A211" s="83">
        <v>41302</v>
      </c>
      <c r="B211" s="81">
        <v>13.05</v>
      </c>
      <c r="C211" s="81">
        <v>13.25</v>
      </c>
      <c r="D211" s="81">
        <v>12.83</v>
      </c>
      <c r="E211" s="81">
        <v>13.02</v>
      </c>
      <c r="F211" s="81">
        <v>1250600</v>
      </c>
      <c r="G211" s="81">
        <v>13.02</v>
      </c>
    </row>
    <row r="212" spans="1:7" ht="15" x14ac:dyDescent="0.25">
      <c r="A212" s="83">
        <v>41299</v>
      </c>
      <c r="B212" s="81">
        <v>13.16</v>
      </c>
      <c r="C212" s="81">
        <v>13.3</v>
      </c>
      <c r="D212" s="81">
        <v>13.1</v>
      </c>
      <c r="E212" s="81">
        <v>13.17</v>
      </c>
      <c r="F212" s="81">
        <v>769500</v>
      </c>
      <c r="G212" s="81">
        <v>13.17</v>
      </c>
    </row>
    <row r="213" spans="1:7" ht="15" x14ac:dyDescent="0.25">
      <c r="A213" s="83">
        <v>41298</v>
      </c>
      <c r="B213" s="81">
        <v>13.04</v>
      </c>
      <c r="C213" s="81">
        <v>13.4</v>
      </c>
      <c r="D213" s="81">
        <v>13</v>
      </c>
      <c r="E213" s="81">
        <v>13.16</v>
      </c>
      <c r="F213" s="81">
        <v>1282800</v>
      </c>
      <c r="G213" s="81">
        <v>13.16</v>
      </c>
    </row>
    <row r="214" spans="1:7" ht="15" x14ac:dyDescent="0.25">
      <c r="A214" s="83">
        <v>41297</v>
      </c>
      <c r="B214" s="81">
        <v>13</v>
      </c>
      <c r="C214" s="81">
        <v>13.13</v>
      </c>
      <c r="D214" s="81">
        <v>12.97</v>
      </c>
      <c r="E214" s="81">
        <v>13.01</v>
      </c>
      <c r="F214" s="81">
        <v>1104900</v>
      </c>
      <c r="G214" s="81">
        <v>13.01</v>
      </c>
    </row>
    <row r="215" spans="1:7" ht="15" x14ac:dyDescent="0.25">
      <c r="A215" s="83">
        <v>41296</v>
      </c>
      <c r="B215" s="81">
        <v>13.11</v>
      </c>
      <c r="C215" s="81">
        <v>13.12</v>
      </c>
      <c r="D215" s="81">
        <v>12.87</v>
      </c>
      <c r="E215" s="81">
        <v>13.1</v>
      </c>
      <c r="F215" s="81">
        <v>762600</v>
      </c>
      <c r="G215" s="81">
        <v>13.1</v>
      </c>
    </row>
    <row r="216" spans="1:7" ht="15" x14ac:dyDescent="0.25">
      <c r="A216" s="83">
        <v>41292</v>
      </c>
      <c r="B216" s="81">
        <v>13.25</v>
      </c>
      <c r="C216" s="81">
        <v>13.34</v>
      </c>
      <c r="D216" s="81">
        <v>13.01</v>
      </c>
      <c r="E216" s="81">
        <v>13.08</v>
      </c>
      <c r="F216" s="81">
        <v>847300</v>
      </c>
      <c r="G216" s="81">
        <v>13.08</v>
      </c>
    </row>
    <row r="217" spans="1:7" ht="15" x14ac:dyDescent="0.25">
      <c r="A217" s="83">
        <v>41291</v>
      </c>
      <c r="B217" s="81">
        <v>13.26</v>
      </c>
      <c r="C217" s="81">
        <v>13.42</v>
      </c>
      <c r="D217" s="81">
        <v>13.14</v>
      </c>
      <c r="E217" s="81">
        <v>13.22</v>
      </c>
      <c r="F217" s="81">
        <v>647800</v>
      </c>
      <c r="G217" s="81">
        <v>13.22</v>
      </c>
    </row>
    <row r="218" spans="1:7" ht="15" x14ac:dyDescent="0.25">
      <c r="A218" s="83">
        <v>41290</v>
      </c>
      <c r="B218" s="81">
        <v>13.37</v>
      </c>
      <c r="C218" s="81">
        <v>13.58</v>
      </c>
      <c r="D218" s="81">
        <v>13.14</v>
      </c>
      <c r="E218" s="81">
        <v>13.2</v>
      </c>
      <c r="F218" s="81">
        <v>1079700</v>
      </c>
      <c r="G218" s="81">
        <v>13.2</v>
      </c>
    </row>
    <row r="219" spans="1:7" ht="15" x14ac:dyDescent="0.25">
      <c r="A219" s="83">
        <v>41289</v>
      </c>
      <c r="B219" s="81">
        <v>13.14</v>
      </c>
      <c r="C219" s="81">
        <v>13.3</v>
      </c>
      <c r="D219" s="81">
        <v>12.9</v>
      </c>
      <c r="E219" s="81">
        <v>13.23</v>
      </c>
      <c r="F219" s="81">
        <v>1180600</v>
      </c>
      <c r="G219" s="81">
        <v>13.23</v>
      </c>
    </row>
    <row r="220" spans="1:7" ht="15" x14ac:dyDescent="0.25">
      <c r="A220" s="83">
        <v>41288</v>
      </c>
      <c r="B220" s="81">
        <v>12.79</v>
      </c>
      <c r="C220" s="81">
        <v>13.22</v>
      </c>
      <c r="D220" s="81">
        <v>12.7</v>
      </c>
      <c r="E220" s="81">
        <v>13.17</v>
      </c>
      <c r="F220" s="81">
        <v>1515700</v>
      </c>
      <c r="G220" s="81">
        <v>13.17</v>
      </c>
    </row>
    <row r="221" spans="1:7" ht="15" x14ac:dyDescent="0.25">
      <c r="A221" s="83">
        <v>41285</v>
      </c>
      <c r="B221" s="81">
        <v>13</v>
      </c>
      <c r="C221" s="81">
        <v>13.17</v>
      </c>
      <c r="D221" s="81">
        <v>12.74</v>
      </c>
      <c r="E221" s="81">
        <v>12.76</v>
      </c>
      <c r="F221" s="81">
        <v>1103600</v>
      </c>
      <c r="G221" s="81">
        <v>12.76</v>
      </c>
    </row>
    <row r="222" spans="1:7" ht="15" x14ac:dyDescent="0.25">
      <c r="A222" s="83">
        <v>41284</v>
      </c>
      <c r="B222" s="81">
        <v>13.16</v>
      </c>
      <c r="C222" s="81">
        <v>13.29</v>
      </c>
      <c r="D222" s="81">
        <v>12.71</v>
      </c>
      <c r="E222" s="81">
        <v>13.04</v>
      </c>
      <c r="F222" s="81">
        <v>1951500</v>
      </c>
      <c r="G222" s="81">
        <v>13.04</v>
      </c>
    </row>
    <row r="223" spans="1:7" ht="15" x14ac:dyDescent="0.25">
      <c r="A223" s="83">
        <v>41283</v>
      </c>
      <c r="B223" s="81">
        <v>13.55</v>
      </c>
      <c r="C223" s="81">
        <v>13.65</v>
      </c>
      <c r="D223" s="81">
        <v>13.12</v>
      </c>
      <c r="E223" s="81">
        <v>13.16</v>
      </c>
      <c r="F223" s="81">
        <v>1303500</v>
      </c>
      <c r="G223" s="81">
        <v>13.16</v>
      </c>
    </row>
    <row r="224" spans="1:7" ht="15" x14ac:dyDescent="0.25">
      <c r="A224" s="83">
        <v>41282</v>
      </c>
      <c r="B224" s="81">
        <v>13.66</v>
      </c>
      <c r="C224" s="81">
        <v>13.75</v>
      </c>
      <c r="D224" s="81">
        <v>13.3</v>
      </c>
      <c r="E224" s="81">
        <v>13.4</v>
      </c>
      <c r="F224" s="81">
        <v>1796400</v>
      </c>
      <c r="G224" s="81">
        <v>13.4</v>
      </c>
    </row>
    <row r="225" spans="1:7" ht="15" x14ac:dyDescent="0.25">
      <c r="A225" s="83">
        <v>41281</v>
      </c>
      <c r="B225" s="81">
        <v>13.97</v>
      </c>
      <c r="C225" s="81">
        <v>14.03</v>
      </c>
      <c r="D225" s="81">
        <v>13.26</v>
      </c>
      <c r="E225" s="81">
        <v>13.4</v>
      </c>
      <c r="F225" s="81">
        <v>2286600</v>
      </c>
      <c r="G225" s="81">
        <v>13.4</v>
      </c>
    </row>
    <row r="226" spans="1:7" ht="15" x14ac:dyDescent="0.25">
      <c r="A226" s="83">
        <v>41278</v>
      </c>
      <c r="B226" s="81">
        <v>14.23</v>
      </c>
      <c r="C226" s="81">
        <v>14.24</v>
      </c>
      <c r="D226" s="81">
        <v>13.19</v>
      </c>
      <c r="E226" s="81">
        <v>13.35</v>
      </c>
      <c r="F226" s="81">
        <v>2965000</v>
      </c>
      <c r="G226" s="81">
        <v>13.35</v>
      </c>
    </row>
    <row r="227" spans="1:7" ht="15" x14ac:dyDescent="0.25">
      <c r="A227" s="83">
        <v>41277</v>
      </c>
      <c r="B227" s="81">
        <v>14.38</v>
      </c>
      <c r="C227" s="81">
        <v>14.98</v>
      </c>
      <c r="D227" s="81">
        <v>14.15</v>
      </c>
      <c r="E227" s="81">
        <v>14.22</v>
      </c>
      <c r="F227" s="81">
        <v>3169200</v>
      </c>
      <c r="G227" s="81">
        <v>14.22</v>
      </c>
    </row>
    <row r="228" spans="1:7" ht="15" x14ac:dyDescent="0.25">
      <c r="A228" s="83">
        <v>41276</v>
      </c>
      <c r="B228" s="81">
        <v>15.29</v>
      </c>
      <c r="C228" s="81">
        <v>15.4</v>
      </c>
      <c r="D228" s="81">
        <v>14.32</v>
      </c>
      <c r="E228" s="81">
        <v>14.51</v>
      </c>
      <c r="F228" s="81">
        <v>2564900</v>
      </c>
      <c r="G228" s="81">
        <v>14.51</v>
      </c>
    </row>
    <row r="229" spans="1:7" ht="15" x14ac:dyDescent="0.25">
      <c r="A229" s="83">
        <v>41274</v>
      </c>
      <c r="B229" s="81">
        <v>14.99</v>
      </c>
      <c r="C229" s="81">
        <v>15.15</v>
      </c>
      <c r="D229" s="81">
        <v>14.68</v>
      </c>
      <c r="E229" s="81">
        <v>15.09</v>
      </c>
      <c r="F229" s="81">
        <v>1667800</v>
      </c>
      <c r="G229" s="81">
        <v>15.09</v>
      </c>
    </row>
    <row r="230" spans="1:7" ht="15" x14ac:dyDescent="0.25">
      <c r="A230" s="83">
        <v>41271</v>
      </c>
      <c r="B230" s="81">
        <v>14.74</v>
      </c>
      <c r="C230" s="81">
        <v>15.74</v>
      </c>
      <c r="D230" s="81">
        <v>14.6</v>
      </c>
      <c r="E230" s="81">
        <v>14.97</v>
      </c>
      <c r="F230" s="81">
        <v>5490700</v>
      </c>
      <c r="G230" s="81">
        <v>14.97</v>
      </c>
    </row>
    <row r="231" spans="1:7" ht="15" x14ac:dyDescent="0.25">
      <c r="A231" s="83">
        <v>41270</v>
      </c>
      <c r="B231" s="81">
        <v>14.73</v>
      </c>
      <c r="C231" s="81">
        <v>14.82</v>
      </c>
      <c r="D231" s="81">
        <v>13.91</v>
      </c>
      <c r="E231" s="81">
        <v>14.35</v>
      </c>
      <c r="F231" s="81">
        <v>1119400</v>
      </c>
      <c r="G231" s="81">
        <v>14.35</v>
      </c>
    </row>
    <row r="232" spans="1:7" ht="15" x14ac:dyDescent="0.25">
      <c r="A232" s="83">
        <v>41269</v>
      </c>
      <c r="B232" s="81">
        <v>15.07</v>
      </c>
      <c r="C232" s="81">
        <v>15.07</v>
      </c>
      <c r="D232" s="81">
        <v>14.44</v>
      </c>
      <c r="E232" s="81">
        <v>14.49</v>
      </c>
      <c r="F232" s="81">
        <v>1309400</v>
      </c>
      <c r="G232" s="81">
        <v>14.49</v>
      </c>
    </row>
    <row r="233" spans="1:7" ht="15" x14ac:dyDescent="0.25">
      <c r="A233" s="83">
        <v>41267</v>
      </c>
      <c r="B233" s="81">
        <v>15.04</v>
      </c>
      <c r="C233" s="81">
        <v>15.29</v>
      </c>
      <c r="D233" s="81">
        <v>14.94</v>
      </c>
      <c r="E233" s="81">
        <v>15.02</v>
      </c>
      <c r="F233" s="81">
        <v>396400</v>
      </c>
      <c r="G233" s="81">
        <v>15.02</v>
      </c>
    </row>
    <row r="234" spans="1:7" ht="15" x14ac:dyDescent="0.25">
      <c r="A234" s="83">
        <v>41264</v>
      </c>
      <c r="B234" s="81">
        <v>14.97</v>
      </c>
      <c r="C234" s="81">
        <v>15.22</v>
      </c>
      <c r="D234" s="81">
        <v>14.71</v>
      </c>
      <c r="E234" s="81">
        <v>15.12</v>
      </c>
      <c r="F234" s="81">
        <v>2455000</v>
      </c>
      <c r="G234" s="81">
        <v>15.12</v>
      </c>
    </row>
    <row r="235" spans="1:7" ht="15" x14ac:dyDescent="0.25">
      <c r="A235" s="83">
        <v>41263</v>
      </c>
      <c r="B235" s="81">
        <v>15.48</v>
      </c>
      <c r="C235" s="81">
        <v>15.48</v>
      </c>
      <c r="D235" s="81">
        <v>15.02</v>
      </c>
      <c r="E235" s="81">
        <v>15.15</v>
      </c>
      <c r="F235" s="81">
        <v>1243500</v>
      </c>
      <c r="G235" s="81">
        <v>15.15</v>
      </c>
    </row>
    <row r="236" spans="1:7" ht="15" x14ac:dyDescent="0.25">
      <c r="A236" s="83">
        <v>41262</v>
      </c>
      <c r="B236" s="81">
        <v>15.94</v>
      </c>
      <c r="C236" s="81">
        <v>15.96</v>
      </c>
      <c r="D236" s="81">
        <v>15.18</v>
      </c>
      <c r="E236" s="81">
        <v>15.37</v>
      </c>
      <c r="F236" s="81">
        <v>1491400</v>
      </c>
      <c r="G236" s="81">
        <v>15.37</v>
      </c>
    </row>
    <row r="237" spans="1:7" ht="15" x14ac:dyDescent="0.25">
      <c r="A237" s="83">
        <v>41261</v>
      </c>
      <c r="B237" s="81">
        <v>15.86</v>
      </c>
      <c r="C237" s="81">
        <v>16</v>
      </c>
      <c r="D237" s="81">
        <v>15.66</v>
      </c>
      <c r="E237" s="81">
        <v>15.88</v>
      </c>
      <c r="F237" s="81">
        <v>903700</v>
      </c>
      <c r="G237" s="81">
        <v>15.88</v>
      </c>
    </row>
    <row r="238" spans="1:7" ht="15" x14ac:dyDescent="0.25">
      <c r="A238" s="83">
        <v>41260</v>
      </c>
      <c r="B238" s="81">
        <v>15.86</v>
      </c>
      <c r="C238" s="81">
        <v>16</v>
      </c>
      <c r="D238" s="81">
        <v>15.54</v>
      </c>
      <c r="E238" s="81">
        <v>15.68</v>
      </c>
      <c r="F238" s="81">
        <v>824600</v>
      </c>
      <c r="G238" s="81">
        <v>15.68</v>
      </c>
    </row>
    <row r="239" spans="1:7" ht="15" x14ac:dyDescent="0.25">
      <c r="A239" s="83">
        <v>41257</v>
      </c>
      <c r="B239" s="81">
        <v>15.9</v>
      </c>
      <c r="C239" s="81">
        <v>16.09</v>
      </c>
      <c r="D239" s="81">
        <v>15.5</v>
      </c>
      <c r="E239" s="81">
        <v>15.79</v>
      </c>
      <c r="F239" s="81">
        <v>626300</v>
      </c>
      <c r="G239" s="81">
        <v>15.79</v>
      </c>
    </row>
    <row r="240" spans="1:7" ht="15" x14ac:dyDescent="0.25">
      <c r="A240" s="83">
        <v>41256</v>
      </c>
      <c r="B240" s="81">
        <v>15.97</v>
      </c>
      <c r="C240" s="81">
        <v>16.12</v>
      </c>
      <c r="D240" s="81">
        <v>15.62</v>
      </c>
      <c r="E240" s="81">
        <v>15.92</v>
      </c>
      <c r="F240" s="81">
        <v>678300</v>
      </c>
      <c r="G240" s="81">
        <v>15.92</v>
      </c>
    </row>
    <row r="241" spans="1:7" ht="15" x14ac:dyDescent="0.25">
      <c r="A241" s="83">
        <v>41255</v>
      </c>
      <c r="B241" s="81">
        <v>16.899999999999999</v>
      </c>
      <c r="C241" s="81">
        <v>17.27</v>
      </c>
      <c r="D241" s="81">
        <v>15.81</v>
      </c>
      <c r="E241" s="81">
        <v>15.91</v>
      </c>
      <c r="F241" s="81">
        <v>1535800</v>
      </c>
      <c r="G241" s="81">
        <v>15.91</v>
      </c>
    </row>
    <row r="242" spans="1:7" ht="15" x14ac:dyDescent="0.25">
      <c r="A242" s="83">
        <v>41254</v>
      </c>
      <c r="B242" s="81">
        <v>15.89</v>
      </c>
      <c r="C242" s="81">
        <v>16.350000000000001</v>
      </c>
      <c r="D242" s="81">
        <v>15.85</v>
      </c>
      <c r="E242" s="81">
        <v>16.3</v>
      </c>
      <c r="F242" s="81">
        <v>1970500</v>
      </c>
      <c r="G242" s="81">
        <v>16.3</v>
      </c>
    </row>
    <row r="243" spans="1:7" ht="15" x14ac:dyDescent="0.25">
      <c r="A243" s="83">
        <v>41253</v>
      </c>
      <c r="B243" s="81">
        <v>15.12</v>
      </c>
      <c r="C243" s="81">
        <v>15.83</v>
      </c>
      <c r="D243" s="81">
        <v>14.99</v>
      </c>
      <c r="E243" s="81">
        <v>15.74</v>
      </c>
      <c r="F243" s="81">
        <v>2483200</v>
      </c>
      <c r="G243" s="81">
        <v>15.74</v>
      </c>
    </row>
    <row r="244" spans="1:7" ht="15" x14ac:dyDescent="0.25">
      <c r="A244" s="83">
        <v>41250</v>
      </c>
      <c r="B244" s="81">
        <v>14.96</v>
      </c>
      <c r="C244" s="81">
        <v>15.01</v>
      </c>
      <c r="D244" s="81">
        <v>14.52</v>
      </c>
      <c r="E244" s="81">
        <v>14.71</v>
      </c>
      <c r="F244" s="81">
        <v>1276900</v>
      </c>
      <c r="G244" s="81">
        <v>14.71</v>
      </c>
    </row>
    <row r="245" spans="1:7" ht="15" x14ac:dyDescent="0.25">
      <c r="A245" s="83">
        <v>41249</v>
      </c>
      <c r="B245" s="81">
        <v>14.41</v>
      </c>
      <c r="C245" s="81">
        <v>14.64</v>
      </c>
      <c r="D245" s="81">
        <v>14.26</v>
      </c>
      <c r="E245" s="81">
        <v>14.6</v>
      </c>
      <c r="F245" s="81">
        <v>652600</v>
      </c>
      <c r="G245" s="81">
        <v>14.6</v>
      </c>
    </row>
    <row r="246" spans="1:7" ht="15" x14ac:dyDescent="0.25">
      <c r="A246" s="83">
        <v>41248</v>
      </c>
      <c r="B246" s="81">
        <v>14.43</v>
      </c>
      <c r="C246" s="81">
        <v>14.45</v>
      </c>
      <c r="D246" s="81">
        <v>14</v>
      </c>
      <c r="E246" s="81">
        <v>14.34</v>
      </c>
      <c r="F246" s="81">
        <v>781700</v>
      </c>
      <c r="G246" s="81">
        <v>14.34</v>
      </c>
    </row>
    <row r="247" spans="1:7" ht="15" x14ac:dyDescent="0.25">
      <c r="A247" s="83">
        <v>41247</v>
      </c>
      <c r="B247" s="81">
        <v>14.26</v>
      </c>
      <c r="C247" s="81">
        <v>14.53</v>
      </c>
      <c r="D247" s="81">
        <v>14.07</v>
      </c>
      <c r="E247" s="81">
        <v>14.36</v>
      </c>
      <c r="F247" s="81">
        <v>977900</v>
      </c>
      <c r="G247" s="81">
        <v>14.36</v>
      </c>
    </row>
    <row r="248" spans="1:7" ht="15" x14ac:dyDescent="0.25">
      <c r="A248" s="83">
        <v>41246</v>
      </c>
      <c r="B248" s="81">
        <v>14.54</v>
      </c>
      <c r="C248" s="81">
        <v>14.54</v>
      </c>
      <c r="D248" s="81">
        <v>13.7</v>
      </c>
      <c r="E248" s="81">
        <v>14.29</v>
      </c>
      <c r="F248" s="81">
        <v>1555000</v>
      </c>
      <c r="G248" s="81">
        <v>14.29</v>
      </c>
    </row>
    <row r="249" spans="1:7" ht="15" x14ac:dyDescent="0.25">
      <c r="A249" s="83">
        <v>41243</v>
      </c>
      <c r="B249" s="81">
        <v>14.32</v>
      </c>
      <c r="C249" s="81">
        <v>14.59</v>
      </c>
      <c r="D249" s="81">
        <v>14.21</v>
      </c>
      <c r="E249" s="81">
        <v>14.35</v>
      </c>
      <c r="F249" s="81">
        <v>1647200</v>
      </c>
      <c r="G249" s="81">
        <v>14.35</v>
      </c>
    </row>
    <row r="250" spans="1:7" ht="15" x14ac:dyDescent="0.25">
      <c r="A250" s="83">
        <v>41242</v>
      </c>
      <c r="B250" s="81">
        <v>16.059999999999999</v>
      </c>
      <c r="C250" s="81">
        <v>16.059999999999999</v>
      </c>
      <c r="D250" s="81">
        <v>14.05</v>
      </c>
      <c r="E250" s="81">
        <v>14.26</v>
      </c>
      <c r="F250" s="81">
        <v>5797700</v>
      </c>
      <c r="G250" s="81">
        <v>14.26</v>
      </c>
    </row>
    <row r="251" spans="1:7" ht="15" x14ac:dyDescent="0.25">
      <c r="A251" s="83">
        <v>41241</v>
      </c>
      <c r="B251" s="81">
        <v>15.91</v>
      </c>
      <c r="C251" s="81">
        <v>16.190000000000001</v>
      </c>
      <c r="D251" s="81">
        <v>15.72</v>
      </c>
      <c r="E251" s="81">
        <v>16.05</v>
      </c>
      <c r="F251" s="81">
        <v>2288400</v>
      </c>
      <c r="G251" s="81">
        <v>16.05</v>
      </c>
    </row>
    <row r="252" spans="1:7" ht="15" x14ac:dyDescent="0.25">
      <c r="A252" s="83">
        <v>41240</v>
      </c>
      <c r="B252" s="81">
        <v>15.47</v>
      </c>
      <c r="C252" s="81">
        <v>16.239999999999998</v>
      </c>
      <c r="D252" s="81">
        <v>15.2</v>
      </c>
      <c r="E252" s="81">
        <v>15.92</v>
      </c>
      <c r="F252" s="81">
        <v>1337200</v>
      </c>
      <c r="G252" s="81">
        <v>15.92</v>
      </c>
    </row>
    <row r="253" spans="1:7" ht="15" x14ac:dyDescent="0.25">
      <c r="A253" s="83">
        <v>41239</v>
      </c>
      <c r="B253" s="81">
        <v>15.2</v>
      </c>
      <c r="C253" s="81">
        <v>15.59</v>
      </c>
      <c r="D253" s="81">
        <v>15.14</v>
      </c>
      <c r="E253" s="81">
        <v>15.45</v>
      </c>
      <c r="F253" s="81">
        <v>895000</v>
      </c>
      <c r="G253" s="81">
        <v>15.45</v>
      </c>
    </row>
    <row r="254" spans="1:7" ht="15" x14ac:dyDescent="0.25">
      <c r="A254" s="83">
        <v>41236</v>
      </c>
      <c r="B254" s="81">
        <v>15.39</v>
      </c>
      <c r="C254" s="81">
        <v>15.51</v>
      </c>
      <c r="D254" s="81">
        <v>15.04</v>
      </c>
      <c r="E254" s="81">
        <v>15.29</v>
      </c>
      <c r="F254" s="81">
        <v>451000</v>
      </c>
      <c r="G254" s="81">
        <v>15.29</v>
      </c>
    </row>
    <row r="255" spans="1:7" ht="15" x14ac:dyDescent="0.25">
      <c r="A255" s="83">
        <v>41234</v>
      </c>
      <c r="B255" s="81">
        <v>15</v>
      </c>
      <c r="C255" s="81">
        <v>15.37</v>
      </c>
      <c r="D255" s="81">
        <v>14.94</v>
      </c>
      <c r="E255" s="81">
        <v>15.31</v>
      </c>
      <c r="F255" s="81">
        <v>443600</v>
      </c>
      <c r="G255" s="81">
        <v>15.31</v>
      </c>
    </row>
    <row r="256" spans="1:7" ht="15" x14ac:dyDescent="0.25">
      <c r="A256" s="83">
        <v>41233</v>
      </c>
      <c r="B256" s="81">
        <v>15.23</v>
      </c>
      <c r="C256" s="81">
        <v>15.34</v>
      </c>
      <c r="D256" s="81">
        <v>14.81</v>
      </c>
      <c r="E256" s="81">
        <v>15.02</v>
      </c>
      <c r="F256" s="81">
        <v>383300</v>
      </c>
      <c r="G256" s="81">
        <v>15.02</v>
      </c>
    </row>
    <row r="257" spans="1:7" ht="15" x14ac:dyDescent="0.25">
      <c r="A257" s="83">
        <v>41232</v>
      </c>
      <c r="B257" s="81">
        <v>14.5</v>
      </c>
      <c r="C257" s="81">
        <v>15.25</v>
      </c>
      <c r="D257" s="81">
        <v>14.42</v>
      </c>
      <c r="E257" s="81">
        <v>15.23</v>
      </c>
      <c r="F257" s="81">
        <v>1023700</v>
      </c>
      <c r="G257" s="81">
        <v>15.23</v>
      </c>
    </row>
    <row r="258" spans="1:7" ht="15" x14ac:dyDescent="0.25">
      <c r="A258" s="83">
        <v>41229</v>
      </c>
      <c r="B258" s="81">
        <v>14.7</v>
      </c>
      <c r="C258" s="81">
        <v>14.87</v>
      </c>
      <c r="D258" s="81">
        <v>14.06</v>
      </c>
      <c r="E258" s="81">
        <v>14.18</v>
      </c>
      <c r="F258" s="81">
        <v>1017200</v>
      </c>
      <c r="G258" s="81">
        <v>14.18</v>
      </c>
    </row>
    <row r="259" spans="1:7" ht="15" x14ac:dyDescent="0.25">
      <c r="A259" s="83">
        <v>41228</v>
      </c>
      <c r="B259" s="81">
        <v>15.29</v>
      </c>
      <c r="C259" s="81">
        <v>15.36</v>
      </c>
      <c r="D259" s="81">
        <v>14.48</v>
      </c>
      <c r="E259" s="81">
        <v>14.7</v>
      </c>
      <c r="F259" s="81">
        <v>986300</v>
      </c>
      <c r="G259" s="81">
        <v>14.7</v>
      </c>
    </row>
    <row r="260" spans="1:7" ht="15" x14ac:dyDescent="0.25">
      <c r="A260" s="83">
        <v>41227</v>
      </c>
      <c r="B260" s="81">
        <v>15.39</v>
      </c>
      <c r="C260" s="81">
        <v>15.58</v>
      </c>
      <c r="D260" s="81">
        <v>15.31</v>
      </c>
      <c r="E260" s="81">
        <v>15.33</v>
      </c>
      <c r="F260" s="81">
        <v>820000</v>
      </c>
      <c r="G260" s="81">
        <v>15.33</v>
      </c>
    </row>
    <row r="261" spans="1:7" ht="15" x14ac:dyDescent="0.25">
      <c r="A261" s="83">
        <v>41226</v>
      </c>
      <c r="B261" s="81">
        <v>14.93</v>
      </c>
      <c r="C261" s="81">
        <v>15.82</v>
      </c>
      <c r="D261" s="81">
        <v>14.79</v>
      </c>
      <c r="E261" s="81">
        <v>15.33</v>
      </c>
      <c r="F261" s="81">
        <v>582700</v>
      </c>
      <c r="G261" s="81">
        <v>15.33</v>
      </c>
    </row>
    <row r="262" spans="1:7" ht="15" x14ac:dyDescent="0.25">
      <c r="A262" s="83">
        <v>41225</v>
      </c>
      <c r="B262" s="81">
        <v>15.16</v>
      </c>
      <c r="C262" s="81">
        <v>15.43</v>
      </c>
      <c r="D262" s="81">
        <v>14.8</v>
      </c>
      <c r="E262" s="81">
        <v>14.97</v>
      </c>
      <c r="F262" s="81">
        <v>385900</v>
      </c>
      <c r="G262" s="81">
        <v>14.97</v>
      </c>
    </row>
    <row r="263" spans="1:7" ht="15" x14ac:dyDescent="0.25">
      <c r="A263" s="83">
        <v>41222</v>
      </c>
      <c r="B263" s="81">
        <v>14.9</v>
      </c>
      <c r="C263" s="81">
        <v>15.36</v>
      </c>
      <c r="D263" s="81">
        <v>14.73</v>
      </c>
      <c r="E263" s="81">
        <v>15.11</v>
      </c>
      <c r="F263" s="81">
        <v>586400</v>
      </c>
      <c r="G263" s="81">
        <v>15.11</v>
      </c>
    </row>
    <row r="264" spans="1:7" ht="15" x14ac:dyDescent="0.25">
      <c r="A264" s="83">
        <v>41221</v>
      </c>
      <c r="B264" s="81">
        <v>15.46</v>
      </c>
      <c r="C264" s="81">
        <v>15.55</v>
      </c>
      <c r="D264" s="81">
        <v>14.87</v>
      </c>
      <c r="E264" s="81">
        <v>14.99</v>
      </c>
      <c r="F264" s="81">
        <v>772900</v>
      </c>
      <c r="G264" s="81">
        <v>14.99</v>
      </c>
    </row>
    <row r="265" spans="1:7" ht="15" x14ac:dyDescent="0.25">
      <c r="A265" s="83">
        <v>41220</v>
      </c>
      <c r="B265" s="81">
        <v>15.84</v>
      </c>
      <c r="C265" s="81">
        <v>15.89</v>
      </c>
      <c r="D265" s="81">
        <v>15.1</v>
      </c>
      <c r="E265" s="81">
        <v>15.44</v>
      </c>
      <c r="F265" s="81">
        <v>1006300</v>
      </c>
      <c r="G265" s="81">
        <v>15.44</v>
      </c>
    </row>
    <row r="266" spans="1:7" ht="15" x14ac:dyDescent="0.25">
      <c r="A266" s="83">
        <v>41219</v>
      </c>
      <c r="B266" s="81">
        <v>15.97</v>
      </c>
      <c r="C266" s="81">
        <v>16.22</v>
      </c>
      <c r="D266" s="81">
        <v>15.63</v>
      </c>
      <c r="E266" s="81">
        <v>15.96</v>
      </c>
      <c r="F266" s="81">
        <v>828500</v>
      </c>
      <c r="G266" s="81">
        <v>15.96</v>
      </c>
    </row>
    <row r="267" spans="1:7" ht="15" x14ac:dyDescent="0.25">
      <c r="A267" s="83">
        <v>41218</v>
      </c>
      <c r="B267" s="81">
        <v>16.100000000000001</v>
      </c>
      <c r="C267" s="81">
        <v>16.329999999999998</v>
      </c>
      <c r="D267" s="81">
        <v>15.75</v>
      </c>
      <c r="E267" s="81">
        <v>15.91</v>
      </c>
      <c r="F267" s="81">
        <v>747200</v>
      </c>
      <c r="G267" s="81">
        <v>15.91</v>
      </c>
    </row>
    <row r="268" spans="1:7" ht="15" x14ac:dyDescent="0.25">
      <c r="A268" s="83">
        <v>41215</v>
      </c>
      <c r="B268" s="81">
        <v>16.989999999999998</v>
      </c>
      <c r="C268" s="81">
        <v>17.07</v>
      </c>
      <c r="D268" s="81">
        <v>16.010000000000002</v>
      </c>
      <c r="E268" s="81">
        <v>16.100000000000001</v>
      </c>
      <c r="F268" s="81">
        <v>1202900</v>
      </c>
      <c r="G268" s="81">
        <v>16.100000000000001</v>
      </c>
    </row>
    <row r="269" spans="1:7" ht="15" x14ac:dyDescent="0.25">
      <c r="A269" s="83">
        <v>41214</v>
      </c>
      <c r="B269" s="81">
        <v>16.649999999999999</v>
      </c>
      <c r="C269" s="81">
        <v>17.100000000000001</v>
      </c>
      <c r="D269" s="81">
        <v>15.95</v>
      </c>
      <c r="E269" s="81">
        <v>16.89</v>
      </c>
      <c r="F269" s="81">
        <v>1397300</v>
      </c>
      <c r="G269" s="81">
        <v>16.89</v>
      </c>
    </row>
    <row r="270" spans="1:7" ht="15" x14ac:dyDescent="0.25">
      <c r="A270" s="83">
        <v>41213</v>
      </c>
      <c r="B270" s="81">
        <v>15.48</v>
      </c>
      <c r="C270" s="81">
        <v>16.84</v>
      </c>
      <c r="D270" s="81">
        <v>15.48</v>
      </c>
      <c r="E270" s="81">
        <v>16.84</v>
      </c>
      <c r="F270" s="81">
        <v>2078300</v>
      </c>
      <c r="G270" s="81">
        <v>16.84</v>
      </c>
    </row>
    <row r="271" spans="1:7" ht="15" x14ac:dyDescent="0.25">
      <c r="A271" s="83">
        <v>41208</v>
      </c>
      <c r="B271" s="81">
        <v>15.08</v>
      </c>
      <c r="C271" s="81">
        <v>15.24</v>
      </c>
      <c r="D271" s="81">
        <v>14.55</v>
      </c>
      <c r="E271" s="81">
        <v>14.85</v>
      </c>
      <c r="F271" s="81">
        <v>365800</v>
      </c>
      <c r="G271" s="81">
        <v>14.85</v>
      </c>
    </row>
    <row r="272" spans="1:7" ht="15" x14ac:dyDescent="0.25">
      <c r="A272" s="83">
        <v>41207</v>
      </c>
      <c r="B272" s="81">
        <v>15.27</v>
      </c>
      <c r="C272" s="81">
        <v>15.31</v>
      </c>
      <c r="D272" s="81">
        <v>14.77</v>
      </c>
      <c r="E272" s="81">
        <v>15.04</v>
      </c>
      <c r="F272" s="81">
        <v>446000</v>
      </c>
      <c r="G272" s="81">
        <v>15.04</v>
      </c>
    </row>
    <row r="273" spans="1:7" ht="15" x14ac:dyDescent="0.25">
      <c r="A273" s="83">
        <v>41206</v>
      </c>
      <c r="B273" s="81">
        <v>15.3</v>
      </c>
      <c r="C273" s="81">
        <v>15.55</v>
      </c>
      <c r="D273" s="81">
        <v>14.85</v>
      </c>
      <c r="E273" s="81">
        <v>15.21</v>
      </c>
      <c r="F273" s="81">
        <v>727300</v>
      </c>
      <c r="G273" s="81">
        <v>15.21</v>
      </c>
    </row>
    <row r="274" spans="1:7" ht="15" x14ac:dyDescent="0.25">
      <c r="A274" s="83">
        <v>41205</v>
      </c>
      <c r="B274" s="81">
        <v>14.35</v>
      </c>
      <c r="C274" s="81">
        <v>15.6</v>
      </c>
      <c r="D274" s="81">
        <v>14.06</v>
      </c>
      <c r="E274" s="81">
        <v>15.32</v>
      </c>
      <c r="F274" s="81">
        <v>1372800</v>
      </c>
      <c r="G274" s="81">
        <v>15.32</v>
      </c>
    </row>
    <row r="275" spans="1:7" ht="15" x14ac:dyDescent="0.25">
      <c r="A275" s="83">
        <v>41204</v>
      </c>
      <c r="B275" s="81">
        <v>14.99</v>
      </c>
      <c r="C275" s="81">
        <v>15.03</v>
      </c>
      <c r="D275" s="81">
        <v>14.12</v>
      </c>
      <c r="E275" s="81">
        <v>14.44</v>
      </c>
      <c r="F275" s="81">
        <v>952300</v>
      </c>
      <c r="G275" s="81">
        <v>14.44</v>
      </c>
    </row>
    <row r="276" spans="1:7" ht="15" x14ac:dyDescent="0.25">
      <c r="A276" s="83">
        <v>41201</v>
      </c>
      <c r="B276" s="81">
        <v>15.61</v>
      </c>
      <c r="C276" s="81">
        <v>15.61</v>
      </c>
      <c r="D276" s="81">
        <v>14.83</v>
      </c>
      <c r="E276" s="81">
        <v>15</v>
      </c>
      <c r="F276" s="81">
        <v>1042500</v>
      </c>
      <c r="G276" s="81">
        <v>15</v>
      </c>
    </row>
    <row r="277" spans="1:7" ht="15" x14ac:dyDescent="0.25">
      <c r="A277" s="83">
        <v>41200</v>
      </c>
      <c r="B277" s="81">
        <v>15.06</v>
      </c>
      <c r="C277" s="81">
        <v>15.65</v>
      </c>
      <c r="D277" s="81">
        <v>14.8</v>
      </c>
      <c r="E277" s="81">
        <v>15.64</v>
      </c>
      <c r="F277" s="81">
        <v>1031500</v>
      </c>
      <c r="G277" s="81">
        <v>15.64</v>
      </c>
    </row>
    <row r="278" spans="1:7" ht="15" x14ac:dyDescent="0.25">
      <c r="A278" s="83">
        <v>41199</v>
      </c>
      <c r="B278" s="81">
        <v>15.2</v>
      </c>
      <c r="C278" s="81">
        <v>15.29</v>
      </c>
      <c r="D278" s="81">
        <v>14.99</v>
      </c>
      <c r="E278" s="81">
        <v>15.1</v>
      </c>
      <c r="F278" s="81">
        <v>667200</v>
      </c>
      <c r="G278" s="81">
        <v>15.1</v>
      </c>
    </row>
    <row r="279" spans="1:7" ht="15" x14ac:dyDescent="0.25">
      <c r="A279" s="83">
        <v>41198</v>
      </c>
      <c r="B279" s="81">
        <v>15.53</v>
      </c>
      <c r="C279" s="81">
        <v>15.73</v>
      </c>
      <c r="D279" s="81">
        <v>14.96</v>
      </c>
      <c r="E279" s="81">
        <v>15.15</v>
      </c>
      <c r="F279" s="81">
        <v>597700</v>
      </c>
      <c r="G279" s="81">
        <v>15.15</v>
      </c>
    </row>
    <row r="280" spans="1:7" ht="15" x14ac:dyDescent="0.25">
      <c r="A280" s="83">
        <v>41197</v>
      </c>
      <c r="B280" s="81">
        <v>15.25</v>
      </c>
      <c r="C280" s="81">
        <v>15.51</v>
      </c>
      <c r="D280" s="81">
        <v>15.02</v>
      </c>
      <c r="E280" s="81">
        <v>15.49</v>
      </c>
      <c r="F280" s="81">
        <v>580000</v>
      </c>
      <c r="G280" s="81">
        <v>15.49</v>
      </c>
    </row>
    <row r="281" spans="1:7" ht="15" x14ac:dyDescent="0.25">
      <c r="A281" s="83">
        <v>41194</v>
      </c>
      <c r="B281" s="81">
        <v>16.25</v>
      </c>
      <c r="C281" s="81">
        <v>16.28</v>
      </c>
      <c r="D281" s="81">
        <v>14.9</v>
      </c>
      <c r="E281" s="81">
        <v>15.22</v>
      </c>
      <c r="F281" s="81">
        <v>1855200</v>
      </c>
      <c r="G281" s="81">
        <v>15.22</v>
      </c>
    </row>
    <row r="282" spans="1:7" ht="15" x14ac:dyDescent="0.25">
      <c r="A282" s="83">
        <v>41193</v>
      </c>
      <c r="B282" s="81">
        <v>15.12</v>
      </c>
      <c r="C282" s="81">
        <v>16.36</v>
      </c>
      <c r="D282" s="81">
        <v>14.99</v>
      </c>
      <c r="E282" s="81">
        <v>16.010000000000002</v>
      </c>
      <c r="F282" s="81">
        <v>3519100</v>
      </c>
      <c r="G282" s="81">
        <v>16.010000000000002</v>
      </c>
    </row>
    <row r="283" spans="1:7" ht="15" x14ac:dyDescent="0.25">
      <c r="A283" s="83">
        <v>41192</v>
      </c>
      <c r="B283" s="81">
        <v>13.78</v>
      </c>
      <c r="C283" s="81">
        <v>15.47</v>
      </c>
      <c r="D283" s="81">
        <v>13.77</v>
      </c>
      <c r="E283" s="81">
        <v>14.94</v>
      </c>
      <c r="F283" s="81">
        <v>4411300</v>
      </c>
      <c r="G283" s="81">
        <v>14.94</v>
      </c>
    </row>
    <row r="284" spans="1:7" ht="15" x14ac:dyDescent="0.25">
      <c r="A284" s="83">
        <v>41191</v>
      </c>
      <c r="B284" s="81">
        <v>14.35</v>
      </c>
      <c r="C284" s="81">
        <v>14.5</v>
      </c>
      <c r="D284" s="81">
        <v>13.75</v>
      </c>
      <c r="E284" s="81">
        <v>13.81</v>
      </c>
      <c r="F284" s="81">
        <v>1151900</v>
      </c>
      <c r="G284" s="81">
        <v>13.81</v>
      </c>
    </row>
    <row r="285" spans="1:7" ht="15" x14ac:dyDescent="0.25">
      <c r="A285" s="83">
        <v>41190</v>
      </c>
      <c r="B285" s="81">
        <v>13.27</v>
      </c>
      <c r="C285" s="81">
        <v>14.35</v>
      </c>
      <c r="D285" s="81">
        <v>13.23</v>
      </c>
      <c r="E285" s="81">
        <v>14.33</v>
      </c>
      <c r="F285" s="81">
        <v>1424000</v>
      </c>
      <c r="G285" s="81">
        <v>14.33</v>
      </c>
    </row>
    <row r="286" spans="1:7" ht="15" x14ac:dyDescent="0.25">
      <c r="A286" s="83">
        <v>41187</v>
      </c>
      <c r="B286" s="81">
        <v>13.38</v>
      </c>
      <c r="C286" s="81">
        <v>13.64</v>
      </c>
      <c r="D286" s="81">
        <v>13.25</v>
      </c>
      <c r="E286" s="81">
        <v>13.33</v>
      </c>
      <c r="F286" s="81">
        <v>750800</v>
      </c>
      <c r="G286" s="81">
        <v>13.33</v>
      </c>
    </row>
    <row r="287" spans="1:7" ht="15" x14ac:dyDescent="0.25">
      <c r="A287" s="83">
        <v>41186</v>
      </c>
      <c r="B287" s="81">
        <v>12.71</v>
      </c>
      <c r="C287" s="81">
        <v>13.64</v>
      </c>
      <c r="D287" s="81">
        <v>12.71</v>
      </c>
      <c r="E287" s="81">
        <v>13.28</v>
      </c>
      <c r="F287" s="81">
        <v>2242500</v>
      </c>
      <c r="G287" s="81">
        <v>13.28</v>
      </c>
    </row>
    <row r="288" spans="1:7" ht="15" x14ac:dyDescent="0.25">
      <c r="A288" s="83">
        <v>41185</v>
      </c>
      <c r="B288" s="81">
        <v>12.8</v>
      </c>
      <c r="C288" s="81">
        <v>12.89</v>
      </c>
      <c r="D288" s="81">
        <v>12.49</v>
      </c>
      <c r="E288" s="81">
        <v>12.7</v>
      </c>
      <c r="F288" s="81">
        <v>721800</v>
      </c>
      <c r="G288" s="81">
        <v>12.7</v>
      </c>
    </row>
    <row r="289" spans="1:7" ht="15" x14ac:dyDescent="0.25">
      <c r="A289" s="83">
        <v>41184</v>
      </c>
      <c r="B289" s="81">
        <v>12.52</v>
      </c>
      <c r="C289" s="81">
        <v>12.84</v>
      </c>
      <c r="D289" s="81">
        <v>12.12</v>
      </c>
      <c r="E289" s="81">
        <v>12.82</v>
      </c>
      <c r="F289" s="81">
        <v>718200</v>
      </c>
      <c r="G289" s="81">
        <v>12.82</v>
      </c>
    </row>
    <row r="290" spans="1:7" ht="15" x14ac:dyDescent="0.25">
      <c r="A290" s="83">
        <v>41183</v>
      </c>
      <c r="B290" s="81">
        <v>12.89</v>
      </c>
      <c r="C290" s="81">
        <v>12.89</v>
      </c>
      <c r="D290" s="81">
        <v>12.3</v>
      </c>
      <c r="E290" s="81">
        <v>12.36</v>
      </c>
      <c r="F290" s="81">
        <v>1162900</v>
      </c>
      <c r="G290" s="81">
        <v>12.36</v>
      </c>
    </row>
    <row r="291" spans="1:7" ht="15" x14ac:dyDescent="0.25">
      <c r="A291" s="83">
        <v>41180</v>
      </c>
      <c r="B291" s="81">
        <v>12.98</v>
      </c>
      <c r="C291" s="81">
        <v>12.98</v>
      </c>
      <c r="D291" s="81">
        <v>12.65</v>
      </c>
      <c r="E291" s="81">
        <v>12.78</v>
      </c>
      <c r="F291" s="81">
        <v>548600</v>
      </c>
      <c r="G291" s="81">
        <v>12.78</v>
      </c>
    </row>
    <row r="292" spans="1:7" ht="15" x14ac:dyDescent="0.25">
      <c r="A292" s="83">
        <v>41179</v>
      </c>
      <c r="B292" s="81">
        <v>13</v>
      </c>
      <c r="C292" s="81">
        <v>13.19</v>
      </c>
      <c r="D292" s="81">
        <v>12.72</v>
      </c>
      <c r="E292" s="81">
        <v>12.94</v>
      </c>
      <c r="F292" s="81">
        <v>920200</v>
      </c>
      <c r="G292" s="81">
        <v>12.94</v>
      </c>
    </row>
    <row r="293" spans="1:7" ht="15" x14ac:dyDescent="0.25">
      <c r="A293" s="83">
        <v>41178</v>
      </c>
      <c r="B293" s="81">
        <v>12.42</v>
      </c>
      <c r="C293" s="81">
        <v>13.1</v>
      </c>
      <c r="D293" s="81">
        <v>12.12</v>
      </c>
      <c r="E293" s="81">
        <v>12.99</v>
      </c>
      <c r="F293" s="81">
        <v>1121600</v>
      </c>
      <c r="G293" s="81">
        <v>12.99</v>
      </c>
    </row>
    <row r="294" spans="1:7" ht="15" x14ac:dyDescent="0.25">
      <c r="A294" s="83">
        <v>41177</v>
      </c>
      <c r="B294" s="81">
        <v>12.89</v>
      </c>
      <c r="C294" s="81">
        <v>13.61</v>
      </c>
      <c r="D294" s="81">
        <v>12.16</v>
      </c>
      <c r="E294" s="81">
        <v>12.26</v>
      </c>
      <c r="F294" s="81">
        <v>1892800</v>
      </c>
      <c r="G294" s="81">
        <v>12.26</v>
      </c>
    </row>
    <row r="295" spans="1:7" ht="15" x14ac:dyDescent="0.25">
      <c r="A295" s="83">
        <v>41176</v>
      </c>
      <c r="B295" s="81">
        <v>11.93</v>
      </c>
      <c r="C295" s="81">
        <v>12.83</v>
      </c>
      <c r="D295" s="81">
        <v>11.93</v>
      </c>
      <c r="E295" s="81">
        <v>12.73</v>
      </c>
      <c r="F295" s="81">
        <v>1102300</v>
      </c>
      <c r="G295" s="81">
        <v>12.73</v>
      </c>
    </row>
    <row r="296" spans="1:7" ht="15" x14ac:dyDescent="0.25">
      <c r="A296" s="83">
        <v>41173</v>
      </c>
      <c r="B296" s="81">
        <v>12.08</v>
      </c>
      <c r="C296" s="81">
        <v>12.2</v>
      </c>
      <c r="D296" s="81">
        <v>11.77</v>
      </c>
      <c r="E296" s="81">
        <v>11.94</v>
      </c>
      <c r="F296" s="81">
        <v>1876000</v>
      </c>
      <c r="G296" s="81">
        <v>11.94</v>
      </c>
    </row>
    <row r="297" spans="1:7" ht="15" x14ac:dyDescent="0.25">
      <c r="A297" s="83">
        <v>41172</v>
      </c>
      <c r="B297" s="81">
        <v>12.2</v>
      </c>
      <c r="C297" s="81">
        <v>12.35</v>
      </c>
      <c r="D297" s="81">
        <v>11.91</v>
      </c>
      <c r="E297" s="81">
        <v>11.98</v>
      </c>
      <c r="F297" s="81">
        <v>857700</v>
      </c>
      <c r="G297" s="81">
        <v>11.98</v>
      </c>
    </row>
    <row r="298" spans="1:7" ht="15" x14ac:dyDescent="0.25">
      <c r="A298" s="83">
        <v>41171</v>
      </c>
      <c r="B298" s="81">
        <v>12.36</v>
      </c>
      <c r="C298" s="81">
        <v>12.47</v>
      </c>
      <c r="D298" s="81">
        <v>12.15</v>
      </c>
      <c r="E298" s="81">
        <v>12.25</v>
      </c>
      <c r="F298" s="81">
        <v>697700</v>
      </c>
      <c r="G298" s="81">
        <v>12.25</v>
      </c>
    </row>
    <row r="299" spans="1:7" ht="15" x14ac:dyDescent="0.25">
      <c r="A299" s="83">
        <v>41170</v>
      </c>
      <c r="B299" s="81">
        <v>12.51</v>
      </c>
      <c r="C299" s="81">
        <v>12.59</v>
      </c>
      <c r="D299" s="81">
        <v>12.25</v>
      </c>
      <c r="E299" s="81">
        <v>12.26</v>
      </c>
      <c r="F299" s="81">
        <v>503600</v>
      </c>
      <c r="G299" s="81">
        <v>12.26</v>
      </c>
    </row>
    <row r="300" spans="1:7" ht="15" x14ac:dyDescent="0.25">
      <c r="A300" s="83">
        <v>41169</v>
      </c>
      <c r="B300" s="81">
        <v>12.47</v>
      </c>
      <c r="C300" s="81">
        <v>12.75</v>
      </c>
      <c r="D300" s="81">
        <v>12.41</v>
      </c>
      <c r="E300" s="81">
        <v>12.56</v>
      </c>
      <c r="F300" s="81">
        <v>502000</v>
      </c>
      <c r="G300" s="81">
        <v>12.56</v>
      </c>
    </row>
    <row r="301" spans="1:7" ht="15" x14ac:dyDescent="0.25">
      <c r="A301" s="83">
        <v>41166</v>
      </c>
      <c r="B301" s="81">
        <v>12.25</v>
      </c>
      <c r="C301" s="81">
        <v>12.57</v>
      </c>
      <c r="D301" s="81">
        <v>12.13</v>
      </c>
      <c r="E301" s="81">
        <v>12.5</v>
      </c>
      <c r="F301" s="81">
        <v>1462200</v>
      </c>
      <c r="G301" s="81">
        <v>12.5</v>
      </c>
    </row>
    <row r="302" spans="1:7" ht="15" x14ac:dyDescent="0.25">
      <c r="A302" s="83">
        <v>41165</v>
      </c>
      <c r="B302" s="81">
        <v>11.31</v>
      </c>
      <c r="C302" s="81">
        <v>12.38</v>
      </c>
      <c r="D302" s="81">
        <v>11.17</v>
      </c>
      <c r="E302" s="81">
        <v>12.27</v>
      </c>
      <c r="F302" s="81">
        <v>1659100</v>
      </c>
      <c r="G302" s="81">
        <v>12.27</v>
      </c>
    </row>
    <row r="303" spans="1:7" ht="15" x14ac:dyDescent="0.25">
      <c r="A303" s="83">
        <v>41164</v>
      </c>
      <c r="B303" s="81">
        <v>11.47</v>
      </c>
      <c r="C303" s="81">
        <v>11.61</v>
      </c>
      <c r="D303" s="81">
        <v>11.37</v>
      </c>
      <c r="E303" s="81">
        <v>11.52</v>
      </c>
      <c r="F303" s="81">
        <v>997900</v>
      </c>
      <c r="G303" s="81">
        <v>11.52</v>
      </c>
    </row>
    <row r="304" spans="1:7" ht="15" x14ac:dyDescent="0.25">
      <c r="A304" s="83">
        <v>41163</v>
      </c>
      <c r="B304" s="81">
        <v>11.33</v>
      </c>
      <c r="C304" s="81">
        <v>11.66</v>
      </c>
      <c r="D304" s="81">
        <v>11.31</v>
      </c>
      <c r="E304" s="81">
        <v>11.52</v>
      </c>
      <c r="F304" s="81">
        <v>978800</v>
      </c>
      <c r="G304" s="81">
        <v>11.52</v>
      </c>
    </row>
    <row r="305" spans="1:7" ht="15" x14ac:dyDescent="0.25">
      <c r="A305" s="83">
        <v>41162</v>
      </c>
      <c r="B305" s="81">
        <v>11.63</v>
      </c>
      <c r="C305" s="81">
        <v>11.79</v>
      </c>
      <c r="D305" s="81">
        <v>11.3</v>
      </c>
      <c r="E305" s="81">
        <v>11.3</v>
      </c>
      <c r="F305" s="81">
        <v>1044000</v>
      </c>
      <c r="G305" s="81">
        <v>11.3</v>
      </c>
    </row>
    <row r="306" spans="1:7" ht="15" x14ac:dyDescent="0.25">
      <c r="A306" s="83">
        <v>41159</v>
      </c>
      <c r="B306" s="81">
        <v>12.13</v>
      </c>
      <c r="C306" s="81">
        <v>12.24</v>
      </c>
      <c r="D306" s="81">
        <v>11.58</v>
      </c>
      <c r="E306" s="81">
        <v>11.62</v>
      </c>
      <c r="F306" s="81">
        <v>1065900</v>
      </c>
      <c r="G306" s="81">
        <v>11.62</v>
      </c>
    </row>
    <row r="307" spans="1:7" ht="15" x14ac:dyDescent="0.25">
      <c r="A307" s="83">
        <v>41158</v>
      </c>
      <c r="B307" s="81">
        <v>11.95</v>
      </c>
      <c r="C307" s="81">
        <v>12.37</v>
      </c>
      <c r="D307" s="81">
        <v>11.93</v>
      </c>
      <c r="E307" s="81">
        <v>12.07</v>
      </c>
      <c r="F307" s="81">
        <v>1450400</v>
      </c>
      <c r="G307" s="81">
        <v>12.07</v>
      </c>
    </row>
    <row r="308" spans="1:7" ht="15" x14ac:dyDescent="0.25">
      <c r="A308" s="83">
        <v>41157</v>
      </c>
      <c r="B308" s="81">
        <v>11.85</v>
      </c>
      <c r="C308" s="81">
        <v>12.15</v>
      </c>
      <c r="D308" s="81">
        <v>11.72</v>
      </c>
      <c r="E308" s="81">
        <v>11.88</v>
      </c>
      <c r="F308" s="81">
        <v>809000</v>
      </c>
      <c r="G308" s="81">
        <v>11.88</v>
      </c>
    </row>
    <row r="309" spans="1:7" ht="15" x14ac:dyDescent="0.25">
      <c r="A309" s="83">
        <v>41156</v>
      </c>
      <c r="B309" s="81">
        <v>11.96</v>
      </c>
      <c r="C309" s="81">
        <v>12.25</v>
      </c>
      <c r="D309" s="81">
        <v>11.71</v>
      </c>
      <c r="E309" s="81">
        <v>11.82</v>
      </c>
      <c r="F309" s="81">
        <v>733000</v>
      </c>
      <c r="G309" s="81">
        <v>11.82</v>
      </c>
    </row>
    <row r="310" spans="1:7" ht="15" x14ac:dyDescent="0.25">
      <c r="A310" s="83">
        <v>41152</v>
      </c>
      <c r="B310" s="81">
        <v>12.05</v>
      </c>
      <c r="C310" s="81">
        <v>12.05</v>
      </c>
      <c r="D310" s="81">
        <v>11.88</v>
      </c>
      <c r="E310" s="81">
        <v>11.97</v>
      </c>
      <c r="F310" s="81">
        <v>311400</v>
      </c>
      <c r="G310" s="81">
        <v>11.97</v>
      </c>
    </row>
    <row r="311" spans="1:7" ht="15" x14ac:dyDescent="0.25">
      <c r="A311" s="83">
        <v>41151</v>
      </c>
      <c r="B311" s="81">
        <v>12.31</v>
      </c>
      <c r="C311" s="81">
        <v>12.31</v>
      </c>
      <c r="D311" s="81">
        <v>11.9</v>
      </c>
      <c r="E311" s="81">
        <v>11.98</v>
      </c>
      <c r="F311" s="81">
        <v>292700</v>
      </c>
      <c r="G311" s="81">
        <v>11.98</v>
      </c>
    </row>
    <row r="312" spans="1:7" ht="15" x14ac:dyDescent="0.25">
      <c r="A312" s="83">
        <v>41150</v>
      </c>
      <c r="B312" s="81">
        <v>12.28</v>
      </c>
      <c r="C312" s="81">
        <v>12.38</v>
      </c>
      <c r="D312" s="81">
        <v>12.12</v>
      </c>
      <c r="E312" s="81">
        <v>12.23</v>
      </c>
      <c r="F312" s="81">
        <v>585200</v>
      </c>
      <c r="G312" s="81">
        <v>12.23</v>
      </c>
    </row>
    <row r="313" spans="1:7" ht="15" x14ac:dyDescent="0.25">
      <c r="A313" s="83">
        <v>41149</v>
      </c>
      <c r="B313" s="81">
        <v>12.05</v>
      </c>
      <c r="C313" s="81">
        <v>12.38</v>
      </c>
      <c r="D313" s="81">
        <v>12.05</v>
      </c>
      <c r="E313" s="81">
        <v>12.26</v>
      </c>
      <c r="F313" s="81">
        <v>1012700</v>
      </c>
      <c r="G313" s="81">
        <v>12.26</v>
      </c>
    </row>
    <row r="314" spans="1:7" ht="15" x14ac:dyDescent="0.25">
      <c r="A314" s="83">
        <v>41148</v>
      </c>
      <c r="B314" s="81">
        <v>11.72</v>
      </c>
      <c r="C314" s="81">
        <v>12.15</v>
      </c>
      <c r="D314" s="81">
        <v>11.7</v>
      </c>
      <c r="E314" s="81">
        <v>12.07</v>
      </c>
      <c r="F314" s="81">
        <v>1680700</v>
      </c>
      <c r="G314" s="81">
        <v>12.07</v>
      </c>
    </row>
    <row r="315" spans="1:7" ht="15" x14ac:dyDescent="0.25">
      <c r="A315" s="83">
        <v>41145</v>
      </c>
      <c r="B315" s="81">
        <v>11.67</v>
      </c>
      <c r="C315" s="81">
        <v>11.8</v>
      </c>
      <c r="D315" s="81">
        <v>11.41</v>
      </c>
      <c r="E315" s="81">
        <v>11.69</v>
      </c>
      <c r="F315" s="81">
        <v>985700</v>
      </c>
      <c r="G315" s="81">
        <v>11.69</v>
      </c>
    </row>
    <row r="316" spans="1:7" ht="15" x14ac:dyDescent="0.25">
      <c r="A316" s="83">
        <v>41144</v>
      </c>
      <c r="B316" s="81">
        <v>11.5</v>
      </c>
      <c r="C316" s="81">
        <v>11.85</v>
      </c>
      <c r="D316" s="81">
        <v>11.3</v>
      </c>
      <c r="E316" s="81">
        <v>11.71</v>
      </c>
      <c r="F316" s="81">
        <v>1756900</v>
      </c>
      <c r="G316" s="81">
        <v>11.71</v>
      </c>
    </row>
    <row r="317" spans="1:7" ht="15" x14ac:dyDescent="0.25">
      <c r="A317" s="83">
        <v>41143</v>
      </c>
      <c r="B317" s="81">
        <v>11.73</v>
      </c>
      <c r="C317" s="81">
        <v>11.93</v>
      </c>
      <c r="D317" s="81">
        <v>11.31</v>
      </c>
      <c r="E317" s="81">
        <v>11.47</v>
      </c>
      <c r="F317" s="81">
        <v>2013200</v>
      </c>
      <c r="G317" s="81">
        <v>11.47</v>
      </c>
    </row>
    <row r="318" spans="1:7" ht="15" x14ac:dyDescent="0.25">
      <c r="A318" s="83">
        <v>41142</v>
      </c>
      <c r="B318" s="81">
        <v>12.93</v>
      </c>
      <c r="C318" s="81">
        <v>13.07</v>
      </c>
      <c r="D318" s="81">
        <v>11.82</v>
      </c>
      <c r="E318" s="81">
        <v>11.87</v>
      </c>
      <c r="F318" s="81">
        <v>5173000</v>
      </c>
      <c r="G318" s="81">
        <v>11.87</v>
      </c>
    </row>
    <row r="319" spans="1:7" ht="15" x14ac:dyDescent="0.25">
      <c r="A319" s="83">
        <v>41141</v>
      </c>
      <c r="B319" s="81">
        <v>12.28</v>
      </c>
      <c r="C319" s="81">
        <v>12.51</v>
      </c>
      <c r="D319" s="81">
        <v>11.82</v>
      </c>
      <c r="E319" s="81">
        <v>12.35</v>
      </c>
      <c r="F319" s="81">
        <v>1743400</v>
      </c>
      <c r="G319" s="81">
        <v>12.35</v>
      </c>
    </row>
    <row r="320" spans="1:7" ht="15" x14ac:dyDescent="0.25">
      <c r="A320" s="83">
        <v>41138</v>
      </c>
      <c r="B320" s="81">
        <v>12.38</v>
      </c>
      <c r="C320" s="81">
        <v>12.52</v>
      </c>
      <c r="D320" s="81">
        <v>12.3</v>
      </c>
      <c r="E320" s="81">
        <v>12.34</v>
      </c>
      <c r="F320" s="81">
        <v>903600</v>
      </c>
      <c r="G320" s="81">
        <v>12.34</v>
      </c>
    </row>
    <row r="321" spans="1:7" ht="15" x14ac:dyDescent="0.25">
      <c r="A321" s="83">
        <v>41137</v>
      </c>
      <c r="B321" s="81">
        <v>12.56</v>
      </c>
      <c r="C321" s="81">
        <v>12.73</v>
      </c>
      <c r="D321" s="81">
        <v>12.3</v>
      </c>
      <c r="E321" s="81">
        <v>12.38</v>
      </c>
      <c r="F321" s="81">
        <v>759500</v>
      </c>
      <c r="G321" s="81">
        <v>12.38</v>
      </c>
    </row>
    <row r="322" spans="1:7" ht="15" x14ac:dyDescent="0.25">
      <c r="A322" s="83">
        <v>41136</v>
      </c>
      <c r="B322" s="81">
        <v>13.13</v>
      </c>
      <c r="C322" s="81">
        <v>13.13</v>
      </c>
      <c r="D322" s="81">
        <v>12.32</v>
      </c>
      <c r="E322" s="81">
        <v>12.54</v>
      </c>
      <c r="F322" s="81">
        <v>1514600</v>
      </c>
      <c r="G322" s="81">
        <v>12.54</v>
      </c>
    </row>
    <row r="323" spans="1:7" ht="15" x14ac:dyDescent="0.25">
      <c r="A323" s="83">
        <v>41135</v>
      </c>
      <c r="B323" s="81">
        <v>14.07</v>
      </c>
      <c r="C323" s="81">
        <v>14.1</v>
      </c>
      <c r="D323" s="81">
        <v>13.17</v>
      </c>
      <c r="E323" s="81">
        <v>13.31</v>
      </c>
      <c r="F323" s="81">
        <v>616700</v>
      </c>
      <c r="G323" s="81">
        <v>13.31</v>
      </c>
    </row>
    <row r="324" spans="1:7" ht="15" x14ac:dyDescent="0.25">
      <c r="A324" s="83">
        <v>41134</v>
      </c>
      <c r="B324" s="81">
        <v>14.28</v>
      </c>
      <c r="C324" s="81">
        <v>14.32</v>
      </c>
      <c r="D324" s="81">
        <v>13.85</v>
      </c>
      <c r="E324" s="81">
        <v>13.98</v>
      </c>
      <c r="F324" s="81">
        <v>312800</v>
      </c>
      <c r="G324" s="81">
        <v>13.98</v>
      </c>
    </row>
    <row r="325" spans="1:7" ht="15" x14ac:dyDescent="0.25">
      <c r="A325" s="83">
        <v>41131</v>
      </c>
      <c r="B325" s="81">
        <v>14.17</v>
      </c>
      <c r="C325" s="81">
        <v>14.35</v>
      </c>
      <c r="D325" s="81">
        <v>13.77</v>
      </c>
      <c r="E325" s="81">
        <v>14.31</v>
      </c>
      <c r="F325" s="81">
        <v>317500</v>
      </c>
      <c r="G325" s="81">
        <v>14.31</v>
      </c>
    </row>
    <row r="326" spans="1:7" ht="15" x14ac:dyDescent="0.25">
      <c r="A326" s="83">
        <v>41130</v>
      </c>
      <c r="B326" s="81">
        <v>14.13</v>
      </c>
      <c r="C326" s="81">
        <v>14.35</v>
      </c>
      <c r="D326" s="81">
        <v>14.1</v>
      </c>
      <c r="E326" s="81">
        <v>14.19</v>
      </c>
      <c r="F326" s="81">
        <v>257100</v>
      </c>
      <c r="G326" s="81">
        <v>14.19</v>
      </c>
    </row>
    <row r="327" spans="1:7" ht="15" x14ac:dyDescent="0.25">
      <c r="A327" s="83">
        <v>41129</v>
      </c>
      <c r="B327" s="81">
        <v>14.13</v>
      </c>
      <c r="C327" s="81">
        <v>14.5</v>
      </c>
      <c r="D327" s="81">
        <v>13.87</v>
      </c>
      <c r="E327" s="81">
        <v>14.2</v>
      </c>
      <c r="F327" s="81">
        <v>342300</v>
      </c>
      <c r="G327" s="81">
        <v>14.2</v>
      </c>
    </row>
    <row r="328" spans="1:7" ht="15" x14ac:dyDescent="0.25">
      <c r="A328" s="83">
        <v>41128</v>
      </c>
      <c r="B328" s="81">
        <v>14.1</v>
      </c>
      <c r="C328" s="81">
        <v>14.78</v>
      </c>
      <c r="D328" s="81">
        <v>14.01</v>
      </c>
      <c r="E328" s="81">
        <v>14.21</v>
      </c>
      <c r="F328" s="81">
        <v>908600</v>
      </c>
      <c r="G328" s="81">
        <v>14.21</v>
      </c>
    </row>
    <row r="329" spans="1:7" ht="15" x14ac:dyDescent="0.25">
      <c r="A329" s="83">
        <v>41127</v>
      </c>
      <c r="B329" s="81">
        <v>13.68</v>
      </c>
      <c r="C329" s="81">
        <v>14.44</v>
      </c>
      <c r="D329" s="81">
        <v>13.68</v>
      </c>
      <c r="E329" s="81">
        <v>14.03</v>
      </c>
      <c r="F329" s="81">
        <v>523100</v>
      </c>
      <c r="G329" s="81">
        <v>14.03</v>
      </c>
    </row>
    <row r="330" spans="1:7" ht="15" x14ac:dyDescent="0.25">
      <c r="A330" s="83">
        <v>41124</v>
      </c>
      <c r="B330" s="81">
        <v>13.85</v>
      </c>
      <c r="C330" s="81">
        <v>13.85</v>
      </c>
      <c r="D330" s="81">
        <v>13.55</v>
      </c>
      <c r="E330" s="81">
        <v>13.64</v>
      </c>
      <c r="F330" s="81">
        <v>453500</v>
      </c>
      <c r="G330" s="81">
        <v>13.64</v>
      </c>
    </row>
    <row r="331" spans="1:7" ht="15" x14ac:dyDescent="0.25">
      <c r="A331" s="83">
        <v>41123</v>
      </c>
      <c r="B331" s="81">
        <v>13.34</v>
      </c>
      <c r="C331" s="81">
        <v>13.75</v>
      </c>
      <c r="D331" s="81">
        <v>13.23</v>
      </c>
      <c r="E331" s="81">
        <v>13.56</v>
      </c>
      <c r="F331" s="81">
        <v>582700</v>
      </c>
      <c r="G331" s="81">
        <v>13.56</v>
      </c>
    </row>
    <row r="332" spans="1:7" ht="15" x14ac:dyDescent="0.25">
      <c r="A332" s="83">
        <v>41122</v>
      </c>
      <c r="B332" s="81">
        <v>13.39</v>
      </c>
      <c r="C332" s="81">
        <v>13.75</v>
      </c>
      <c r="D332" s="81">
        <v>13.25</v>
      </c>
      <c r="E332" s="81">
        <v>13.5</v>
      </c>
      <c r="F332" s="81">
        <v>584000</v>
      </c>
      <c r="G332" s="81">
        <v>13.5</v>
      </c>
    </row>
    <row r="333" spans="1:7" ht="15" x14ac:dyDescent="0.25">
      <c r="A333" s="83">
        <v>41121</v>
      </c>
      <c r="B333" s="81">
        <v>13.3</v>
      </c>
      <c r="C333" s="81">
        <v>13.68</v>
      </c>
      <c r="D333" s="81">
        <v>13.12</v>
      </c>
      <c r="E333" s="81">
        <v>13.27</v>
      </c>
      <c r="F333" s="81">
        <v>798400</v>
      </c>
      <c r="G333" s="81">
        <v>13.27</v>
      </c>
    </row>
    <row r="334" spans="1:7" ht="15" x14ac:dyDescent="0.25">
      <c r="A334" s="83">
        <v>41120</v>
      </c>
      <c r="B334" s="81">
        <v>13.43</v>
      </c>
      <c r="C334" s="81">
        <v>13.45</v>
      </c>
      <c r="D334" s="81">
        <v>12.86</v>
      </c>
      <c r="E334" s="81">
        <v>13.35</v>
      </c>
      <c r="F334" s="81">
        <v>808500</v>
      </c>
      <c r="G334" s="81">
        <v>13.35</v>
      </c>
    </row>
    <row r="335" spans="1:7" ht="15" x14ac:dyDescent="0.25">
      <c r="A335" s="83">
        <v>41117</v>
      </c>
      <c r="B335" s="81">
        <v>13.56</v>
      </c>
      <c r="C335" s="81">
        <v>13.9</v>
      </c>
      <c r="D335" s="81">
        <v>13.3</v>
      </c>
      <c r="E335" s="81">
        <v>13.45</v>
      </c>
      <c r="F335" s="81">
        <v>747100</v>
      </c>
      <c r="G335" s="81">
        <v>13.45</v>
      </c>
    </row>
    <row r="336" spans="1:7" ht="15" x14ac:dyDescent="0.25">
      <c r="A336" s="83">
        <v>41116</v>
      </c>
      <c r="B336" s="81">
        <v>14.65</v>
      </c>
      <c r="C336" s="81">
        <v>14.99</v>
      </c>
      <c r="D336" s="81">
        <v>13.38</v>
      </c>
      <c r="E336" s="81">
        <v>13.44</v>
      </c>
      <c r="F336" s="81">
        <v>1768200</v>
      </c>
      <c r="G336" s="81">
        <v>13.44</v>
      </c>
    </row>
    <row r="337" spans="1:7" ht="15" x14ac:dyDescent="0.25">
      <c r="A337" s="83">
        <v>41115</v>
      </c>
      <c r="B337" s="81">
        <v>14.94</v>
      </c>
      <c r="C337" s="81">
        <v>15.17</v>
      </c>
      <c r="D337" s="81">
        <v>14.6</v>
      </c>
      <c r="E337" s="81">
        <v>14.63</v>
      </c>
      <c r="F337" s="81">
        <v>708900</v>
      </c>
      <c r="G337" s="81">
        <v>14.63</v>
      </c>
    </row>
    <row r="338" spans="1:7" ht="15" x14ac:dyDescent="0.25">
      <c r="A338" s="83">
        <v>41114</v>
      </c>
      <c r="B338" s="81">
        <v>15.18</v>
      </c>
      <c r="C338" s="81">
        <v>15.3</v>
      </c>
      <c r="D338" s="81">
        <v>14.86</v>
      </c>
      <c r="E338" s="81">
        <v>14.89</v>
      </c>
      <c r="F338" s="81">
        <v>743300</v>
      </c>
      <c r="G338" s="81">
        <v>14.89</v>
      </c>
    </row>
    <row r="339" spans="1:7" ht="15" x14ac:dyDescent="0.25">
      <c r="A339" s="83">
        <v>41113</v>
      </c>
      <c r="B339" s="81">
        <v>14.77</v>
      </c>
      <c r="C339" s="81">
        <v>15.33</v>
      </c>
      <c r="D339" s="81">
        <v>14.74</v>
      </c>
      <c r="E339" s="81">
        <v>15.19</v>
      </c>
      <c r="F339" s="81">
        <v>519900</v>
      </c>
      <c r="G339" s="81">
        <v>15.19</v>
      </c>
    </row>
    <row r="340" spans="1:7" ht="15" x14ac:dyDescent="0.25">
      <c r="A340" s="83">
        <v>41110</v>
      </c>
      <c r="B340" s="81">
        <v>15.23</v>
      </c>
      <c r="C340" s="81">
        <v>15.27</v>
      </c>
      <c r="D340" s="81">
        <v>14.95</v>
      </c>
      <c r="E340" s="81">
        <v>15.07</v>
      </c>
      <c r="F340" s="81">
        <v>560800</v>
      </c>
      <c r="G340" s="81">
        <v>15.07</v>
      </c>
    </row>
    <row r="341" spans="1:7" ht="15" x14ac:dyDescent="0.25">
      <c r="A341" s="83">
        <v>41109</v>
      </c>
      <c r="B341" s="81">
        <v>15.33</v>
      </c>
      <c r="C341" s="81">
        <v>15.48</v>
      </c>
      <c r="D341" s="81">
        <v>15.11</v>
      </c>
      <c r="E341" s="81">
        <v>15.32</v>
      </c>
      <c r="F341" s="81">
        <v>297600</v>
      </c>
      <c r="G341" s="81">
        <v>15.32</v>
      </c>
    </row>
    <row r="342" spans="1:7" ht="15" x14ac:dyDescent="0.25">
      <c r="A342" s="83">
        <v>41108</v>
      </c>
      <c r="B342" s="81">
        <v>15.31</v>
      </c>
      <c r="C342" s="81">
        <v>15.65</v>
      </c>
      <c r="D342" s="81">
        <v>15.05</v>
      </c>
      <c r="E342" s="81">
        <v>15.26</v>
      </c>
      <c r="F342" s="81">
        <v>630200</v>
      </c>
      <c r="G342" s="81">
        <v>15.26</v>
      </c>
    </row>
    <row r="343" spans="1:7" ht="15" x14ac:dyDescent="0.25">
      <c r="A343" s="83">
        <v>41107</v>
      </c>
      <c r="B343" s="81">
        <v>15.06</v>
      </c>
      <c r="C343" s="81">
        <v>15.22</v>
      </c>
      <c r="D343" s="81">
        <v>14.83</v>
      </c>
      <c r="E343" s="81">
        <v>15.01</v>
      </c>
      <c r="F343" s="81">
        <v>449200</v>
      </c>
      <c r="G343" s="81">
        <v>15.01</v>
      </c>
    </row>
    <row r="344" spans="1:7" ht="15" x14ac:dyDescent="0.25">
      <c r="A344" s="83">
        <v>41106</v>
      </c>
      <c r="B344" s="81">
        <v>15.23</v>
      </c>
      <c r="C344" s="81">
        <v>15.25</v>
      </c>
      <c r="D344" s="81">
        <v>14.81</v>
      </c>
      <c r="E344" s="81">
        <v>15</v>
      </c>
      <c r="F344" s="81">
        <v>304200</v>
      </c>
      <c r="G344" s="81">
        <v>15</v>
      </c>
    </row>
    <row r="345" spans="1:7" ht="15" x14ac:dyDescent="0.25">
      <c r="A345" s="83">
        <v>41103</v>
      </c>
      <c r="B345" s="81">
        <v>15.05</v>
      </c>
      <c r="C345" s="81">
        <v>15.55</v>
      </c>
      <c r="D345" s="81">
        <v>15</v>
      </c>
      <c r="E345" s="81">
        <v>15.23</v>
      </c>
      <c r="F345" s="81">
        <v>393200</v>
      </c>
      <c r="G345" s="81">
        <v>15.23</v>
      </c>
    </row>
    <row r="346" spans="1:7" ht="15" x14ac:dyDescent="0.25">
      <c r="A346" s="83">
        <v>41102</v>
      </c>
      <c r="B346" s="81">
        <v>14.95</v>
      </c>
      <c r="C346" s="81">
        <v>15.22</v>
      </c>
      <c r="D346" s="81">
        <v>14.8</v>
      </c>
      <c r="E346" s="81">
        <v>15.03</v>
      </c>
      <c r="F346" s="81">
        <v>524200</v>
      </c>
      <c r="G346" s="81">
        <v>15.03</v>
      </c>
    </row>
    <row r="347" spans="1:7" ht="15" x14ac:dyDescent="0.25">
      <c r="A347" s="83">
        <v>41101</v>
      </c>
      <c r="B347" s="81">
        <v>15.67</v>
      </c>
      <c r="C347" s="81">
        <v>15.71</v>
      </c>
      <c r="D347" s="81">
        <v>14.98</v>
      </c>
      <c r="E347" s="81">
        <v>15.06</v>
      </c>
      <c r="F347" s="81">
        <v>808700</v>
      </c>
      <c r="G347" s="81">
        <v>15.06</v>
      </c>
    </row>
    <row r="348" spans="1:7" ht="15" x14ac:dyDescent="0.25">
      <c r="A348" s="83">
        <v>41100</v>
      </c>
      <c r="B348" s="81">
        <v>15.86</v>
      </c>
      <c r="C348" s="81">
        <v>16.16</v>
      </c>
      <c r="D348" s="81">
        <v>15.31</v>
      </c>
      <c r="E348" s="81">
        <v>15.69</v>
      </c>
      <c r="F348" s="81">
        <v>517300</v>
      </c>
      <c r="G348" s="81">
        <v>15.69</v>
      </c>
    </row>
    <row r="349" spans="1:7" ht="15" x14ac:dyDescent="0.25">
      <c r="A349" s="83">
        <v>41099</v>
      </c>
      <c r="B349" s="81">
        <v>16.170000000000002</v>
      </c>
      <c r="C349" s="81">
        <v>16.329999999999998</v>
      </c>
      <c r="D349" s="81">
        <v>15.74</v>
      </c>
      <c r="E349" s="81">
        <v>15.78</v>
      </c>
      <c r="F349" s="81">
        <v>593400</v>
      </c>
      <c r="G349" s="81">
        <v>15.78</v>
      </c>
    </row>
    <row r="350" spans="1:7" ht="15" x14ac:dyDescent="0.25">
      <c r="A350" s="83">
        <v>41096</v>
      </c>
      <c r="B350" s="81">
        <v>17.100000000000001</v>
      </c>
      <c r="C350" s="81">
        <v>17.190000000000001</v>
      </c>
      <c r="D350" s="81">
        <v>15.85</v>
      </c>
      <c r="E350" s="81">
        <v>16.190000000000001</v>
      </c>
      <c r="F350" s="81">
        <v>922500</v>
      </c>
      <c r="G350" s="81">
        <v>16.190000000000001</v>
      </c>
    </row>
    <row r="351" spans="1:7" ht="15" x14ac:dyDescent="0.25">
      <c r="A351" s="83">
        <v>41095</v>
      </c>
      <c r="B351" s="81">
        <v>16.89</v>
      </c>
      <c r="C351" s="81">
        <v>17.68</v>
      </c>
      <c r="D351" s="81">
        <v>16.72</v>
      </c>
      <c r="E351" s="81">
        <v>17.29</v>
      </c>
      <c r="F351" s="81">
        <v>1024400</v>
      </c>
      <c r="G351" s="81">
        <v>17.29</v>
      </c>
    </row>
    <row r="352" spans="1:7" ht="15" x14ac:dyDescent="0.25">
      <c r="A352" s="83">
        <v>41093</v>
      </c>
      <c r="B352" s="81">
        <v>16.920000000000002</v>
      </c>
      <c r="C352" s="81">
        <v>17.34</v>
      </c>
      <c r="D352" s="81">
        <v>16.559999999999999</v>
      </c>
      <c r="E352" s="81">
        <v>16.95</v>
      </c>
      <c r="F352" s="81">
        <v>673900</v>
      </c>
      <c r="G352" s="81">
        <v>16.95</v>
      </c>
    </row>
    <row r="353" spans="1:7" ht="15" x14ac:dyDescent="0.25">
      <c r="A353" s="83">
        <v>41092</v>
      </c>
      <c r="B353" s="81">
        <v>16.489999999999998</v>
      </c>
      <c r="C353" s="81">
        <v>16.95</v>
      </c>
      <c r="D353" s="81">
        <v>16.47</v>
      </c>
      <c r="E353" s="81">
        <v>16.940000000000001</v>
      </c>
      <c r="F353" s="81">
        <v>763100</v>
      </c>
      <c r="G353" s="81">
        <v>16.940000000000001</v>
      </c>
    </row>
    <row r="354" spans="1:7" ht="15" x14ac:dyDescent="0.25">
      <c r="A354" s="83">
        <v>41089</v>
      </c>
      <c r="B354" s="81">
        <v>15.58</v>
      </c>
      <c r="C354" s="81">
        <v>16.7</v>
      </c>
      <c r="D354" s="81">
        <v>15.55</v>
      </c>
      <c r="E354" s="81">
        <v>16.46</v>
      </c>
      <c r="F354" s="81">
        <v>1309700</v>
      </c>
      <c r="G354" s="81">
        <v>16.46</v>
      </c>
    </row>
    <row r="355" spans="1:7" ht="15" x14ac:dyDescent="0.25">
      <c r="A355" s="83">
        <v>41088</v>
      </c>
      <c r="B355" s="81">
        <v>15.76</v>
      </c>
      <c r="C355" s="81">
        <v>15.99</v>
      </c>
      <c r="D355" s="81">
        <v>15.09</v>
      </c>
      <c r="E355" s="81">
        <v>15.25</v>
      </c>
      <c r="F355" s="81">
        <v>795400</v>
      </c>
      <c r="G355" s="81">
        <v>15.25</v>
      </c>
    </row>
    <row r="356" spans="1:7" ht="15" x14ac:dyDescent="0.25">
      <c r="A356" s="83">
        <v>41087</v>
      </c>
      <c r="B356" s="81">
        <v>15.21</v>
      </c>
      <c r="C356" s="81">
        <v>16.22</v>
      </c>
      <c r="D356" s="81">
        <v>15.1</v>
      </c>
      <c r="E356" s="81">
        <v>15.94</v>
      </c>
      <c r="F356" s="81">
        <v>855300</v>
      </c>
      <c r="G356" s="81">
        <v>15.94</v>
      </c>
    </row>
    <row r="357" spans="1:7" ht="15" x14ac:dyDescent="0.25">
      <c r="A357" s="83">
        <v>41086</v>
      </c>
      <c r="B357" s="81">
        <v>14.93</v>
      </c>
      <c r="C357" s="81">
        <v>15.44</v>
      </c>
      <c r="D357" s="81">
        <v>14.55</v>
      </c>
      <c r="E357" s="81">
        <v>15.25</v>
      </c>
      <c r="F357" s="81">
        <v>558400</v>
      </c>
      <c r="G357" s="81">
        <v>15.25</v>
      </c>
    </row>
    <row r="358" spans="1:7" ht="15" x14ac:dyDescent="0.25">
      <c r="A358" s="83">
        <v>41085</v>
      </c>
      <c r="B358" s="81">
        <v>15.05</v>
      </c>
      <c r="C358" s="81">
        <v>15.58</v>
      </c>
      <c r="D358" s="81">
        <v>14.9</v>
      </c>
      <c r="E358" s="81">
        <v>14.91</v>
      </c>
      <c r="F358" s="81">
        <v>698500</v>
      </c>
      <c r="G358" s="81">
        <v>14.91</v>
      </c>
    </row>
    <row r="359" spans="1:7" ht="15" x14ac:dyDescent="0.25">
      <c r="A359" s="83">
        <v>41082</v>
      </c>
      <c r="B359" s="81">
        <v>15.23</v>
      </c>
      <c r="C359" s="81">
        <v>15.34</v>
      </c>
      <c r="D359" s="81">
        <v>14.96</v>
      </c>
      <c r="E359" s="81">
        <v>15.23</v>
      </c>
      <c r="F359" s="81">
        <v>678200</v>
      </c>
      <c r="G359" s="81">
        <v>15.23</v>
      </c>
    </row>
    <row r="360" spans="1:7" ht="15" x14ac:dyDescent="0.25">
      <c r="A360" s="83">
        <v>41081</v>
      </c>
      <c r="B360" s="81">
        <v>15.04</v>
      </c>
      <c r="C360" s="81">
        <v>15.46</v>
      </c>
      <c r="D360" s="81">
        <v>14.92</v>
      </c>
      <c r="E360" s="81">
        <v>15.18</v>
      </c>
      <c r="F360" s="81">
        <v>748800</v>
      </c>
      <c r="G360" s="81">
        <v>15.18</v>
      </c>
    </row>
    <row r="361" spans="1:7" ht="15" x14ac:dyDescent="0.25">
      <c r="A361" s="83">
        <v>41080</v>
      </c>
      <c r="B361" s="81">
        <v>14.69</v>
      </c>
      <c r="C361" s="81">
        <v>15.36</v>
      </c>
      <c r="D361" s="81">
        <v>14.55</v>
      </c>
      <c r="E361" s="81">
        <v>15.1</v>
      </c>
      <c r="F361" s="81">
        <v>1366600</v>
      </c>
      <c r="G361" s="81">
        <v>15.1</v>
      </c>
    </row>
    <row r="362" spans="1:7" ht="15" x14ac:dyDescent="0.25">
      <c r="A362" s="83">
        <v>41079</v>
      </c>
      <c r="B362" s="81">
        <v>14.19</v>
      </c>
      <c r="C362" s="81">
        <v>14.9</v>
      </c>
      <c r="D362" s="81">
        <v>14.08</v>
      </c>
      <c r="E362" s="81">
        <v>14.63</v>
      </c>
      <c r="F362" s="81">
        <v>2852200</v>
      </c>
      <c r="G362" s="81">
        <v>14.63</v>
      </c>
    </row>
    <row r="363" spans="1:7" ht="15" x14ac:dyDescent="0.25">
      <c r="A363" s="83">
        <v>41078</v>
      </c>
      <c r="B363" s="81">
        <v>16.239999999999998</v>
      </c>
      <c r="C363" s="81">
        <v>16.3</v>
      </c>
      <c r="D363" s="81">
        <v>15.01</v>
      </c>
      <c r="E363" s="81">
        <v>15.24</v>
      </c>
      <c r="F363" s="81">
        <v>3615400</v>
      </c>
      <c r="G363" s="81">
        <v>15.24</v>
      </c>
    </row>
    <row r="364" spans="1:7" ht="15" x14ac:dyDescent="0.25">
      <c r="A364" s="83">
        <v>41075</v>
      </c>
      <c r="B364" s="81">
        <v>15.2</v>
      </c>
      <c r="C364" s="81">
        <v>15.64</v>
      </c>
      <c r="D364" s="81">
        <v>15.05</v>
      </c>
      <c r="E364" s="81">
        <v>15.6</v>
      </c>
      <c r="F364" s="81">
        <v>2138400</v>
      </c>
      <c r="G364" s="81">
        <v>15.6</v>
      </c>
    </row>
    <row r="365" spans="1:7" ht="15" x14ac:dyDescent="0.25">
      <c r="A365" s="83">
        <v>41074</v>
      </c>
      <c r="B365" s="81">
        <v>14.86</v>
      </c>
      <c r="C365" s="81">
        <v>15.32</v>
      </c>
      <c r="D365" s="81">
        <v>14.56</v>
      </c>
      <c r="E365" s="81">
        <v>15.15</v>
      </c>
      <c r="F365" s="81">
        <v>1387200</v>
      </c>
      <c r="G365" s="81">
        <v>15.15</v>
      </c>
    </row>
    <row r="366" spans="1:7" ht="15" x14ac:dyDescent="0.25">
      <c r="A366" s="83">
        <v>41073</v>
      </c>
      <c r="B366" s="81">
        <v>15.16</v>
      </c>
      <c r="C366" s="81">
        <v>15.88</v>
      </c>
      <c r="D366" s="81">
        <v>14.65</v>
      </c>
      <c r="E366" s="81">
        <v>14.83</v>
      </c>
      <c r="F366" s="81">
        <v>1638800</v>
      </c>
      <c r="G366" s="81">
        <v>14.83</v>
      </c>
    </row>
    <row r="367" spans="1:7" ht="15" x14ac:dyDescent="0.25">
      <c r="A367" s="83">
        <v>41072</v>
      </c>
      <c r="B367" s="81">
        <v>15.04</v>
      </c>
      <c r="C367" s="81">
        <v>15.35</v>
      </c>
      <c r="D367" s="81">
        <v>14.9</v>
      </c>
      <c r="E367" s="81">
        <v>15.15</v>
      </c>
      <c r="F367" s="81">
        <v>1206800</v>
      </c>
      <c r="G367" s="81">
        <v>15.15</v>
      </c>
    </row>
    <row r="368" spans="1:7" ht="15" x14ac:dyDescent="0.25">
      <c r="A368" s="83">
        <v>41071</v>
      </c>
      <c r="B368" s="81">
        <v>15.51</v>
      </c>
      <c r="C368" s="81">
        <v>15.51</v>
      </c>
      <c r="D368" s="81">
        <v>14.79</v>
      </c>
      <c r="E368" s="81">
        <v>14.98</v>
      </c>
      <c r="F368" s="81">
        <v>1122100</v>
      </c>
      <c r="G368" s="81">
        <v>14.98</v>
      </c>
    </row>
    <row r="369" spans="1:7" ht="15" x14ac:dyDescent="0.25">
      <c r="A369" s="83">
        <v>41068</v>
      </c>
      <c r="B369" s="81">
        <v>15.39</v>
      </c>
      <c r="C369" s="81">
        <v>16.39</v>
      </c>
      <c r="D369" s="81">
        <v>15</v>
      </c>
      <c r="E369" s="81">
        <v>15.39</v>
      </c>
      <c r="F369" s="81">
        <v>832400</v>
      </c>
      <c r="G369" s="81">
        <v>15.39</v>
      </c>
    </row>
    <row r="370" spans="1:7" ht="15" x14ac:dyDescent="0.25">
      <c r="A370" s="83">
        <v>41067</v>
      </c>
      <c r="B370" s="81">
        <v>16.059999999999999</v>
      </c>
      <c r="C370" s="81">
        <v>16.149999999999999</v>
      </c>
      <c r="D370" s="81">
        <v>15.36</v>
      </c>
      <c r="E370" s="81">
        <v>15.42</v>
      </c>
      <c r="F370" s="81">
        <v>1032700</v>
      </c>
      <c r="G370" s="81">
        <v>15.42</v>
      </c>
    </row>
    <row r="371" spans="1:7" ht="15" x14ac:dyDescent="0.25">
      <c r="A371" s="83">
        <v>41066</v>
      </c>
      <c r="B371" s="81">
        <v>16.170000000000002</v>
      </c>
      <c r="C371" s="81">
        <v>16.2</v>
      </c>
      <c r="D371" s="81">
        <v>15.78</v>
      </c>
      <c r="E371" s="81">
        <v>15.9</v>
      </c>
      <c r="F371" s="81">
        <v>815900</v>
      </c>
      <c r="G371" s="81">
        <v>15.9</v>
      </c>
    </row>
    <row r="372" spans="1:7" ht="15" x14ac:dyDescent="0.25">
      <c r="A372" s="83">
        <v>41065</v>
      </c>
      <c r="B372" s="81">
        <v>15.41</v>
      </c>
      <c r="C372" s="81">
        <v>16.55</v>
      </c>
      <c r="D372" s="81">
        <v>15.29</v>
      </c>
      <c r="E372" s="81">
        <v>16.13</v>
      </c>
      <c r="F372" s="81">
        <v>954700</v>
      </c>
      <c r="G372" s="81">
        <v>16.13</v>
      </c>
    </row>
    <row r="373" spans="1:7" ht="15" x14ac:dyDescent="0.25">
      <c r="A373" s="83">
        <v>41064</v>
      </c>
      <c r="B373" s="81">
        <v>15.45</v>
      </c>
      <c r="C373" s="81">
        <v>15.74</v>
      </c>
      <c r="D373" s="81">
        <v>15.1</v>
      </c>
      <c r="E373" s="81">
        <v>15.47</v>
      </c>
      <c r="F373" s="81">
        <v>907600</v>
      </c>
      <c r="G373" s="81">
        <v>15.47</v>
      </c>
    </row>
    <row r="374" spans="1:7" ht="15" x14ac:dyDescent="0.25">
      <c r="A374" s="83">
        <v>41061</v>
      </c>
      <c r="B374" s="81">
        <v>16.16</v>
      </c>
      <c r="C374" s="81">
        <v>16.27</v>
      </c>
      <c r="D374" s="81">
        <v>15.3</v>
      </c>
      <c r="E374" s="81">
        <v>15.36</v>
      </c>
      <c r="F374" s="81">
        <v>1521700</v>
      </c>
      <c r="G374" s="81">
        <v>15.36</v>
      </c>
    </row>
    <row r="375" spans="1:7" ht="15" x14ac:dyDescent="0.25">
      <c r="A375" s="83">
        <v>41060</v>
      </c>
      <c r="B375" s="81">
        <v>16.41</v>
      </c>
      <c r="C375" s="81">
        <v>16.47</v>
      </c>
      <c r="D375" s="81">
        <v>16</v>
      </c>
      <c r="E375" s="81">
        <v>16.43</v>
      </c>
      <c r="F375" s="81">
        <v>1577500</v>
      </c>
      <c r="G375" s="81">
        <v>16.43</v>
      </c>
    </row>
    <row r="376" spans="1:7" ht="15" x14ac:dyDescent="0.25">
      <c r="A376" s="83">
        <v>41059</v>
      </c>
      <c r="B376" s="81">
        <v>17.22</v>
      </c>
      <c r="C376" s="81">
        <v>17.22</v>
      </c>
      <c r="D376" s="81">
        <v>16.27</v>
      </c>
      <c r="E376" s="81">
        <v>16.39</v>
      </c>
      <c r="F376" s="81">
        <v>987200</v>
      </c>
      <c r="G376" s="81">
        <v>16.39</v>
      </c>
    </row>
    <row r="377" spans="1:7" ht="15" x14ac:dyDescent="0.25">
      <c r="A377" s="83">
        <v>41058</v>
      </c>
      <c r="B377" s="81">
        <v>17.2</v>
      </c>
      <c r="C377" s="81">
        <v>17.489999999999998</v>
      </c>
      <c r="D377" s="81">
        <v>16.760000000000002</v>
      </c>
      <c r="E377" s="81">
        <v>17.32</v>
      </c>
      <c r="F377" s="81">
        <v>981100</v>
      </c>
      <c r="G377" s="81">
        <v>17.32</v>
      </c>
    </row>
    <row r="378" spans="1:7" ht="15" x14ac:dyDescent="0.25">
      <c r="A378" s="83">
        <v>41054</v>
      </c>
      <c r="B378" s="81">
        <v>17.05</v>
      </c>
      <c r="C378" s="81">
        <v>17.52</v>
      </c>
      <c r="D378" s="81">
        <v>16.97</v>
      </c>
      <c r="E378" s="81">
        <v>17.23</v>
      </c>
      <c r="F378" s="81">
        <v>550900</v>
      </c>
      <c r="G378" s="81">
        <v>17.23</v>
      </c>
    </row>
    <row r="379" spans="1:7" ht="15" x14ac:dyDescent="0.25">
      <c r="A379" s="83">
        <v>41053</v>
      </c>
      <c r="B379" s="81">
        <v>16.38</v>
      </c>
      <c r="C379" s="81">
        <v>17.2</v>
      </c>
      <c r="D379" s="81">
        <v>16.23</v>
      </c>
      <c r="E379" s="81">
        <v>17.04</v>
      </c>
      <c r="F379" s="81">
        <v>1069000</v>
      </c>
      <c r="G379" s="81">
        <v>17.04</v>
      </c>
    </row>
    <row r="380" spans="1:7" ht="15" x14ac:dyDescent="0.25">
      <c r="A380" s="83">
        <v>41052</v>
      </c>
      <c r="B380" s="81">
        <v>16.79</v>
      </c>
      <c r="C380" s="81">
        <v>17.02</v>
      </c>
      <c r="D380" s="81">
        <v>16.12</v>
      </c>
      <c r="E380" s="81">
        <v>16.440000000000001</v>
      </c>
      <c r="F380" s="81">
        <v>1867400</v>
      </c>
      <c r="G380" s="81">
        <v>16.440000000000001</v>
      </c>
    </row>
    <row r="381" spans="1:7" ht="15" x14ac:dyDescent="0.25">
      <c r="A381" s="83">
        <v>41051</v>
      </c>
      <c r="B381" s="81">
        <v>17.149999999999999</v>
      </c>
      <c r="C381" s="81">
        <v>17.3</v>
      </c>
      <c r="D381" s="81">
        <v>16.7</v>
      </c>
      <c r="E381" s="81">
        <v>16.87</v>
      </c>
      <c r="F381" s="81">
        <v>1354200</v>
      </c>
      <c r="G381" s="81">
        <v>16.87</v>
      </c>
    </row>
    <row r="382" spans="1:7" ht="15" x14ac:dyDescent="0.25">
      <c r="A382" s="83">
        <v>41050</v>
      </c>
      <c r="B382" s="81">
        <v>16.98</v>
      </c>
      <c r="C382" s="81">
        <v>17.489999999999998</v>
      </c>
      <c r="D382" s="81">
        <v>16.829999999999998</v>
      </c>
      <c r="E382" s="81">
        <v>17.2</v>
      </c>
      <c r="F382" s="81">
        <v>1763400</v>
      </c>
      <c r="G382" s="81">
        <v>17.2</v>
      </c>
    </row>
    <row r="383" spans="1:7" ht="15" x14ac:dyDescent="0.25">
      <c r="A383" s="83">
        <v>41047</v>
      </c>
      <c r="B383" s="81">
        <v>16.899999999999999</v>
      </c>
      <c r="C383" s="81">
        <v>17.440000000000001</v>
      </c>
      <c r="D383" s="81">
        <v>16.420000000000002</v>
      </c>
      <c r="E383" s="81">
        <v>17.010000000000002</v>
      </c>
      <c r="F383" s="81">
        <v>1393100</v>
      </c>
      <c r="G383" s="81">
        <v>17.010000000000002</v>
      </c>
    </row>
    <row r="384" spans="1:7" ht="15" x14ac:dyDescent="0.25">
      <c r="A384" s="83">
        <v>41046</v>
      </c>
      <c r="B384" s="81">
        <v>18.37</v>
      </c>
      <c r="C384" s="81">
        <v>18.489999999999998</v>
      </c>
      <c r="D384" s="81">
        <v>16.100000000000001</v>
      </c>
      <c r="E384" s="81">
        <v>16.75</v>
      </c>
      <c r="F384" s="81">
        <v>4204900</v>
      </c>
      <c r="G384" s="81">
        <v>16.75</v>
      </c>
    </row>
    <row r="385" spans="1:7" ht="15" x14ac:dyDescent="0.25">
      <c r="A385" s="83">
        <v>41045</v>
      </c>
      <c r="B385" s="81">
        <v>18.96</v>
      </c>
      <c r="C385" s="81">
        <v>19.2</v>
      </c>
      <c r="D385" s="81">
        <v>18.36</v>
      </c>
      <c r="E385" s="81">
        <v>18.36</v>
      </c>
      <c r="F385" s="81">
        <v>2233600</v>
      </c>
      <c r="G385" s="81">
        <v>18.36</v>
      </c>
    </row>
    <row r="386" spans="1:7" ht="15" x14ac:dyDescent="0.25">
      <c r="A386" s="83">
        <v>41044</v>
      </c>
      <c r="B386" s="81">
        <v>18.73</v>
      </c>
      <c r="C386" s="81">
        <v>19.18</v>
      </c>
      <c r="D386" s="81">
        <v>18.5</v>
      </c>
      <c r="E386" s="81">
        <v>18.8</v>
      </c>
      <c r="F386" s="81">
        <v>1444300</v>
      </c>
      <c r="G386" s="81">
        <v>18.8</v>
      </c>
    </row>
    <row r="387" spans="1:7" ht="15" x14ac:dyDescent="0.25">
      <c r="A387" s="83">
        <v>41043</v>
      </c>
      <c r="B387" s="81">
        <v>19.16</v>
      </c>
      <c r="C387" s="81">
        <v>19.16</v>
      </c>
      <c r="D387" s="81">
        <v>18</v>
      </c>
      <c r="E387" s="81">
        <v>18.84</v>
      </c>
      <c r="F387" s="81">
        <v>1501500</v>
      </c>
      <c r="G387" s="81">
        <v>18.84</v>
      </c>
    </row>
    <row r="388" spans="1:7" ht="15" x14ac:dyDescent="0.25">
      <c r="A388" s="83">
        <v>41040</v>
      </c>
      <c r="B388" s="81">
        <v>18.98</v>
      </c>
      <c r="C388" s="81">
        <v>19.29</v>
      </c>
      <c r="D388" s="81">
        <v>18.37</v>
      </c>
      <c r="E388" s="81">
        <v>18.440000000000001</v>
      </c>
      <c r="F388" s="81">
        <v>1586100</v>
      </c>
      <c r="G388" s="81">
        <v>18.440000000000001</v>
      </c>
    </row>
    <row r="389" spans="1:7" ht="15" x14ac:dyDescent="0.25">
      <c r="A389" s="83">
        <v>41039</v>
      </c>
      <c r="B389" s="81">
        <v>18.55</v>
      </c>
      <c r="C389" s="81">
        <v>19.579999999999998</v>
      </c>
      <c r="D389" s="81">
        <v>18.18</v>
      </c>
      <c r="E389" s="81">
        <v>19.07</v>
      </c>
      <c r="F389" s="81">
        <v>2796700</v>
      </c>
      <c r="G389" s="81">
        <v>19.07</v>
      </c>
    </row>
    <row r="390" spans="1:7" ht="15" x14ac:dyDescent="0.25">
      <c r="A390" s="83">
        <v>41038</v>
      </c>
      <c r="B390" s="81">
        <v>17.809999999999999</v>
      </c>
      <c r="C390" s="81">
        <v>18.72</v>
      </c>
      <c r="D390" s="81">
        <v>17.77</v>
      </c>
      <c r="E390" s="81">
        <v>18.399999999999999</v>
      </c>
      <c r="F390" s="81">
        <v>2622200</v>
      </c>
      <c r="G390" s="81">
        <v>18.399999999999999</v>
      </c>
    </row>
    <row r="391" spans="1:7" ht="15" x14ac:dyDescent="0.25">
      <c r="A391" s="83">
        <v>41037</v>
      </c>
      <c r="B391" s="81">
        <v>17.72</v>
      </c>
      <c r="C391" s="81">
        <v>18.23</v>
      </c>
      <c r="D391" s="81">
        <v>17.05</v>
      </c>
      <c r="E391" s="81">
        <v>18.02</v>
      </c>
      <c r="F391" s="81">
        <v>2150700</v>
      </c>
      <c r="G391" s="81">
        <v>18.02</v>
      </c>
    </row>
    <row r="392" spans="1:7" ht="15" x14ac:dyDescent="0.25">
      <c r="A392" s="83">
        <v>41036</v>
      </c>
      <c r="B392" s="81">
        <v>17.850000000000001</v>
      </c>
      <c r="C392" s="81">
        <v>18.04</v>
      </c>
      <c r="D392" s="81">
        <v>17.399999999999999</v>
      </c>
      <c r="E392" s="81">
        <v>17.670000000000002</v>
      </c>
      <c r="F392" s="81">
        <v>1970800</v>
      </c>
      <c r="G392" s="81">
        <v>17.670000000000002</v>
      </c>
    </row>
    <row r="393" spans="1:7" ht="15" x14ac:dyDescent="0.25">
      <c r="A393" s="83">
        <v>41033</v>
      </c>
      <c r="B393" s="81">
        <v>17.96</v>
      </c>
      <c r="C393" s="81">
        <v>18.7</v>
      </c>
      <c r="D393" s="81">
        <v>17.72</v>
      </c>
      <c r="E393" s="81">
        <v>17.91</v>
      </c>
      <c r="F393" s="81">
        <v>2788500</v>
      </c>
      <c r="G393" s="81">
        <v>17.91</v>
      </c>
    </row>
    <row r="394" spans="1:7" ht="15" x14ac:dyDescent="0.25">
      <c r="A394" s="83">
        <v>41032</v>
      </c>
      <c r="B394" s="81">
        <v>18.63</v>
      </c>
      <c r="C394" s="81">
        <v>18.88</v>
      </c>
      <c r="D394" s="81">
        <v>17.600000000000001</v>
      </c>
      <c r="E394" s="81">
        <v>17.98</v>
      </c>
      <c r="F394" s="81">
        <v>4337900</v>
      </c>
      <c r="G394" s="81">
        <v>17.98</v>
      </c>
    </row>
    <row r="395" spans="1:7" ht="15" x14ac:dyDescent="0.25">
      <c r="A395" s="83">
        <v>41031</v>
      </c>
      <c r="B395" s="81">
        <v>19.46</v>
      </c>
      <c r="C395" s="81">
        <v>20.38</v>
      </c>
      <c r="D395" s="81">
        <v>18.5</v>
      </c>
      <c r="E395" s="81">
        <v>18.579999999999998</v>
      </c>
      <c r="F395" s="81">
        <v>4076600</v>
      </c>
      <c r="G395" s="81">
        <v>18.579999999999998</v>
      </c>
    </row>
    <row r="396" spans="1:7" ht="15" x14ac:dyDescent="0.25">
      <c r="A396" s="83">
        <v>41030</v>
      </c>
      <c r="B396" s="81">
        <v>20.91</v>
      </c>
      <c r="C396" s="81">
        <v>21.03</v>
      </c>
      <c r="D396" s="81">
        <v>19.45</v>
      </c>
      <c r="E396" s="81">
        <v>19.489999999999998</v>
      </c>
      <c r="F396" s="81">
        <v>7475800</v>
      </c>
      <c r="G396" s="81">
        <v>19.489999999999998</v>
      </c>
    </row>
    <row r="397" spans="1:7" ht="15" x14ac:dyDescent="0.25">
      <c r="A397" s="83">
        <v>41029</v>
      </c>
      <c r="B397" s="81">
        <v>25.79</v>
      </c>
      <c r="C397" s="81">
        <v>26</v>
      </c>
      <c r="D397" s="81">
        <v>20.65</v>
      </c>
      <c r="E397" s="81">
        <v>20.75</v>
      </c>
      <c r="F397" s="81">
        <v>29582800</v>
      </c>
      <c r="G397" s="81">
        <v>20.75</v>
      </c>
    </row>
    <row r="398" spans="1:7" ht="15" x14ac:dyDescent="0.25">
      <c r="A398" s="83">
        <v>41026</v>
      </c>
      <c r="B398" s="81">
        <v>13.07</v>
      </c>
      <c r="C398" s="81">
        <v>13.7</v>
      </c>
      <c r="D398" s="81">
        <v>12.77</v>
      </c>
      <c r="E398" s="81">
        <v>13.68</v>
      </c>
      <c r="F398" s="81">
        <v>892100</v>
      </c>
      <c r="G398" s="81">
        <v>13.68</v>
      </c>
    </row>
    <row r="399" spans="1:7" ht="15" x14ac:dyDescent="0.25">
      <c r="A399" s="83">
        <v>41025</v>
      </c>
      <c r="B399" s="81">
        <v>12.9</v>
      </c>
      <c r="C399" s="81">
        <v>13.44</v>
      </c>
      <c r="D399" s="81">
        <v>12.67</v>
      </c>
      <c r="E399" s="81">
        <v>13</v>
      </c>
      <c r="F399" s="81">
        <v>1005200</v>
      </c>
      <c r="G399" s="81">
        <v>13</v>
      </c>
    </row>
    <row r="400" spans="1:7" ht="15" x14ac:dyDescent="0.25">
      <c r="A400" s="83">
        <v>41024</v>
      </c>
      <c r="B400" s="81">
        <v>13.15</v>
      </c>
      <c r="C400" s="81">
        <v>13.5</v>
      </c>
      <c r="D400" s="81">
        <v>12.74</v>
      </c>
      <c r="E400" s="81">
        <v>12.97</v>
      </c>
      <c r="F400" s="81">
        <v>950700</v>
      </c>
      <c r="G400" s="81">
        <v>12.97</v>
      </c>
    </row>
    <row r="401" spans="1:7" ht="15" x14ac:dyDescent="0.25">
      <c r="A401" s="83">
        <v>41023</v>
      </c>
      <c r="B401" s="81">
        <v>13.42</v>
      </c>
      <c r="C401" s="81">
        <v>13.43</v>
      </c>
      <c r="D401" s="81">
        <v>12.57</v>
      </c>
      <c r="E401" s="81">
        <v>13.03</v>
      </c>
      <c r="F401" s="81">
        <v>2087000</v>
      </c>
      <c r="G401" s="81">
        <v>13.03</v>
      </c>
    </row>
    <row r="402" spans="1:7" ht="15" x14ac:dyDescent="0.25">
      <c r="A402" s="83">
        <v>41022</v>
      </c>
      <c r="B402" s="81">
        <v>11.09</v>
      </c>
      <c r="C402" s="81">
        <v>14</v>
      </c>
      <c r="D402" s="81">
        <v>11.09</v>
      </c>
      <c r="E402" s="81">
        <v>13.41</v>
      </c>
      <c r="F402" s="81">
        <v>4816800</v>
      </c>
      <c r="G402" s="81">
        <v>13.41</v>
      </c>
    </row>
    <row r="403" spans="1:7" ht="15" x14ac:dyDescent="0.25">
      <c r="A403" s="83">
        <v>41019</v>
      </c>
      <c r="B403" s="81">
        <v>11.44</v>
      </c>
      <c r="C403" s="81">
        <v>11.44</v>
      </c>
      <c r="D403" s="81">
        <v>11.1</v>
      </c>
      <c r="E403" s="81">
        <v>11.34</v>
      </c>
      <c r="F403" s="81">
        <v>800700</v>
      </c>
      <c r="G403" s="81">
        <v>11.34</v>
      </c>
    </row>
    <row r="404" spans="1:7" ht="15" x14ac:dyDescent="0.25">
      <c r="A404" s="83">
        <v>41018</v>
      </c>
      <c r="B404" s="81">
        <v>11.1</v>
      </c>
      <c r="C404" s="81">
        <v>11.39</v>
      </c>
      <c r="D404" s="81">
        <v>11.02</v>
      </c>
      <c r="E404" s="81">
        <v>11.3</v>
      </c>
      <c r="F404" s="81">
        <v>872600</v>
      </c>
      <c r="G404" s="81">
        <v>11.3</v>
      </c>
    </row>
    <row r="405" spans="1:7" ht="15" x14ac:dyDescent="0.25">
      <c r="A405" s="83">
        <v>41017</v>
      </c>
      <c r="B405" s="81">
        <v>11.02</v>
      </c>
      <c r="C405" s="81">
        <v>11.16</v>
      </c>
      <c r="D405" s="81">
        <v>10.97</v>
      </c>
      <c r="E405" s="81">
        <v>11</v>
      </c>
      <c r="F405" s="81">
        <v>1309400</v>
      </c>
      <c r="G405" s="81">
        <v>11</v>
      </c>
    </row>
    <row r="406" spans="1:7" ht="15" x14ac:dyDescent="0.25">
      <c r="A406" s="83">
        <v>41016</v>
      </c>
      <c r="B406" s="81">
        <v>10.95</v>
      </c>
      <c r="C406" s="81">
        <v>11.24</v>
      </c>
      <c r="D406" s="81">
        <v>10.92</v>
      </c>
      <c r="E406" s="81">
        <v>11.15</v>
      </c>
      <c r="F406" s="81">
        <v>1294200</v>
      </c>
      <c r="G406" s="81">
        <v>11.15</v>
      </c>
    </row>
    <row r="407" spans="1:7" ht="15" x14ac:dyDescent="0.25">
      <c r="A407" s="83">
        <v>41015</v>
      </c>
      <c r="B407" s="81">
        <v>10.78</v>
      </c>
      <c r="C407" s="81">
        <v>11.03</v>
      </c>
      <c r="D407" s="81">
        <v>10.52</v>
      </c>
      <c r="E407" s="81">
        <v>10.92</v>
      </c>
      <c r="F407" s="81">
        <v>1214000</v>
      </c>
      <c r="G407" s="81">
        <v>10.92</v>
      </c>
    </row>
    <row r="408" spans="1:7" ht="15" x14ac:dyDescent="0.25">
      <c r="A408" s="83">
        <v>41012</v>
      </c>
      <c r="B408" s="81">
        <v>10.95</v>
      </c>
      <c r="C408" s="81">
        <v>10.99</v>
      </c>
      <c r="D408" s="81">
        <v>10.45</v>
      </c>
      <c r="E408" s="81">
        <v>10.78</v>
      </c>
      <c r="F408" s="81">
        <v>2455300</v>
      </c>
      <c r="G408" s="81">
        <v>10.78</v>
      </c>
    </row>
    <row r="409" spans="1:7" ht="15" x14ac:dyDescent="0.25">
      <c r="A409" s="83">
        <v>41011</v>
      </c>
      <c r="B409" s="81">
        <v>11.74</v>
      </c>
      <c r="C409" s="81">
        <v>11.74</v>
      </c>
      <c r="D409" s="81">
        <v>10.95</v>
      </c>
      <c r="E409" s="81">
        <v>10.98</v>
      </c>
      <c r="F409" s="81">
        <v>3027000</v>
      </c>
      <c r="G409" s="81">
        <v>10.98</v>
      </c>
    </row>
    <row r="410" spans="1:7" ht="15" x14ac:dyDescent="0.25">
      <c r="A410" s="83">
        <v>41010</v>
      </c>
      <c r="B410" s="81">
        <v>12.01</v>
      </c>
      <c r="C410" s="81">
        <v>12.28</v>
      </c>
      <c r="D410" s="81">
        <v>10.98</v>
      </c>
      <c r="E410" s="81">
        <v>11.73</v>
      </c>
      <c r="F410" s="81">
        <v>5845800</v>
      </c>
      <c r="G410" s="81">
        <v>11.73</v>
      </c>
    </row>
    <row r="411" spans="1:7" ht="15" x14ac:dyDescent="0.25">
      <c r="A411" s="83">
        <v>41009</v>
      </c>
      <c r="B411" s="81">
        <v>11.98</v>
      </c>
      <c r="C411" s="81">
        <v>12.3</v>
      </c>
      <c r="D411" s="81">
        <v>11.88</v>
      </c>
      <c r="E411" s="81">
        <v>11.92</v>
      </c>
      <c r="F411" s="81">
        <v>1011900</v>
      </c>
      <c r="G411" s="81">
        <v>11.92</v>
      </c>
    </row>
    <row r="412" spans="1:7" ht="15" x14ac:dyDescent="0.25">
      <c r="A412" s="83">
        <v>41008</v>
      </c>
      <c r="B412" s="81">
        <v>12.25</v>
      </c>
      <c r="C412" s="81">
        <v>12.31</v>
      </c>
      <c r="D412" s="81">
        <v>11.85</v>
      </c>
      <c r="E412" s="81">
        <v>12.04</v>
      </c>
      <c r="F412" s="81">
        <v>1328900</v>
      </c>
      <c r="G412" s="81">
        <v>12.04</v>
      </c>
    </row>
    <row r="413" spans="1:7" ht="15" x14ac:dyDescent="0.25">
      <c r="A413" s="83">
        <v>41004</v>
      </c>
      <c r="B413" s="81">
        <v>12.57</v>
      </c>
      <c r="C413" s="81">
        <v>12.82</v>
      </c>
      <c r="D413" s="81">
        <v>12.37</v>
      </c>
      <c r="E413" s="81">
        <v>12.39</v>
      </c>
      <c r="F413" s="81">
        <v>1072000</v>
      </c>
      <c r="G413" s="81">
        <v>12.39</v>
      </c>
    </row>
    <row r="414" spans="1:7" ht="15" x14ac:dyDescent="0.25">
      <c r="A414" s="83">
        <v>41003</v>
      </c>
      <c r="B414" s="81">
        <v>12.69</v>
      </c>
      <c r="C414" s="81">
        <v>12.79</v>
      </c>
      <c r="D414" s="81">
        <v>12.44</v>
      </c>
      <c r="E414" s="81">
        <v>12.59</v>
      </c>
      <c r="F414" s="81">
        <v>949200</v>
      </c>
      <c r="G414" s="81">
        <v>12.59</v>
      </c>
    </row>
    <row r="415" spans="1:7" ht="15" x14ac:dyDescent="0.25">
      <c r="A415" s="83">
        <v>41002</v>
      </c>
      <c r="B415" s="81">
        <v>13.24</v>
      </c>
      <c r="C415" s="81">
        <v>13.38</v>
      </c>
      <c r="D415" s="81">
        <v>12.79</v>
      </c>
      <c r="E415" s="81">
        <v>12.87</v>
      </c>
      <c r="F415" s="81">
        <v>1165300</v>
      </c>
      <c r="G415" s="81">
        <v>12.87</v>
      </c>
    </row>
    <row r="416" spans="1:7" ht="15" x14ac:dyDescent="0.25">
      <c r="A416" s="83">
        <v>41001</v>
      </c>
      <c r="B416" s="81">
        <v>13.21</v>
      </c>
      <c r="C416" s="81">
        <v>13.65</v>
      </c>
      <c r="D416" s="81">
        <v>13.15</v>
      </c>
      <c r="E416" s="81">
        <v>13.25</v>
      </c>
      <c r="F416" s="81">
        <v>902800</v>
      </c>
      <c r="G416" s="81">
        <v>13.25</v>
      </c>
    </row>
    <row r="417" spans="1:7" ht="15" x14ac:dyDescent="0.25">
      <c r="A417" s="83">
        <v>40998</v>
      </c>
      <c r="B417" s="81">
        <v>13.5</v>
      </c>
      <c r="C417" s="81">
        <v>13.5</v>
      </c>
      <c r="D417" s="81">
        <v>13.1</v>
      </c>
      <c r="E417" s="81">
        <v>13.25</v>
      </c>
      <c r="F417" s="81">
        <v>1056200</v>
      </c>
      <c r="G417" s="81">
        <v>13.25</v>
      </c>
    </row>
    <row r="418" spans="1:7" ht="15" x14ac:dyDescent="0.25">
      <c r="A418" s="83">
        <v>40997</v>
      </c>
      <c r="B418" s="81">
        <v>13.46</v>
      </c>
      <c r="C418" s="81">
        <v>13.68</v>
      </c>
      <c r="D418" s="81">
        <v>13.22</v>
      </c>
      <c r="E418" s="81">
        <v>13.4</v>
      </c>
      <c r="F418" s="81">
        <v>872300</v>
      </c>
      <c r="G418" s="81">
        <v>13.4</v>
      </c>
    </row>
    <row r="419" spans="1:7" ht="15" x14ac:dyDescent="0.25">
      <c r="A419" s="83">
        <v>40996</v>
      </c>
      <c r="B419" s="81">
        <v>14.17</v>
      </c>
      <c r="C419" s="81">
        <v>14.38</v>
      </c>
      <c r="D419" s="81">
        <v>13.51</v>
      </c>
      <c r="E419" s="81">
        <v>13.63</v>
      </c>
      <c r="F419" s="81">
        <v>879100</v>
      </c>
      <c r="G419" s="81">
        <v>13.63</v>
      </c>
    </row>
    <row r="420" spans="1:7" ht="15" x14ac:dyDescent="0.25">
      <c r="A420" s="83">
        <v>40995</v>
      </c>
      <c r="B420" s="81">
        <v>14.34</v>
      </c>
      <c r="C420" s="81">
        <v>14.59</v>
      </c>
      <c r="D420" s="81">
        <v>14.12</v>
      </c>
      <c r="E420" s="81">
        <v>14.17</v>
      </c>
      <c r="F420" s="81">
        <v>466700</v>
      </c>
      <c r="G420" s="81">
        <v>14.17</v>
      </c>
    </row>
    <row r="421" spans="1:7" ht="15" x14ac:dyDescent="0.25">
      <c r="A421" s="83">
        <v>40994</v>
      </c>
      <c r="B421" s="81">
        <v>13.95</v>
      </c>
      <c r="C421" s="81">
        <v>14.51</v>
      </c>
      <c r="D421" s="81">
        <v>13.87</v>
      </c>
      <c r="E421" s="81">
        <v>14.39</v>
      </c>
      <c r="F421" s="81">
        <v>680200</v>
      </c>
      <c r="G421" s="81">
        <v>14.39</v>
      </c>
    </row>
    <row r="422" spans="1:7" ht="15" x14ac:dyDescent="0.25">
      <c r="A422" s="83">
        <v>40991</v>
      </c>
      <c r="B422" s="81">
        <v>14.07</v>
      </c>
      <c r="C422" s="81">
        <v>14.12</v>
      </c>
      <c r="D422" s="81">
        <v>13.57</v>
      </c>
      <c r="E422" s="81">
        <v>13.83</v>
      </c>
      <c r="F422" s="81">
        <v>781500</v>
      </c>
      <c r="G422" s="81">
        <v>13.83</v>
      </c>
    </row>
    <row r="423" spans="1:7" ht="15" x14ac:dyDescent="0.25">
      <c r="A423" s="83">
        <v>40990</v>
      </c>
      <c r="B423" s="81">
        <v>14.03</v>
      </c>
      <c r="C423" s="81">
        <v>14.18</v>
      </c>
      <c r="D423" s="81">
        <v>13.85</v>
      </c>
      <c r="E423" s="81">
        <v>14.12</v>
      </c>
      <c r="F423" s="81">
        <v>555500</v>
      </c>
      <c r="G423" s="81">
        <v>14.12</v>
      </c>
    </row>
    <row r="424" spans="1:7" ht="15" x14ac:dyDescent="0.25">
      <c r="A424" s="83">
        <v>40989</v>
      </c>
      <c r="B424" s="81">
        <v>14.32</v>
      </c>
      <c r="C424" s="81">
        <v>14.43</v>
      </c>
      <c r="D424" s="81">
        <v>14.03</v>
      </c>
      <c r="E424" s="81">
        <v>14.2</v>
      </c>
      <c r="F424" s="81">
        <v>532200</v>
      </c>
      <c r="G424" s="81">
        <v>14.2</v>
      </c>
    </row>
    <row r="425" spans="1:7" ht="15" x14ac:dyDescent="0.25">
      <c r="A425" s="83">
        <v>40988</v>
      </c>
      <c r="B425" s="81">
        <v>14.28</v>
      </c>
      <c r="C425" s="81">
        <v>14.39</v>
      </c>
      <c r="D425" s="81">
        <v>13.9</v>
      </c>
      <c r="E425" s="81">
        <v>14.32</v>
      </c>
      <c r="F425" s="81">
        <v>981400</v>
      </c>
      <c r="G425" s="81">
        <v>14.32</v>
      </c>
    </row>
    <row r="426" spans="1:7" ht="15" x14ac:dyDescent="0.25">
      <c r="A426" s="83">
        <v>40987</v>
      </c>
      <c r="B426" s="81">
        <v>14.11</v>
      </c>
      <c r="C426" s="81">
        <v>14.7</v>
      </c>
      <c r="D426" s="81">
        <v>13.89</v>
      </c>
      <c r="E426" s="81">
        <v>14.28</v>
      </c>
      <c r="F426" s="81">
        <v>1219500</v>
      </c>
      <c r="G426" s="81">
        <v>14.28</v>
      </c>
    </row>
    <row r="427" spans="1:7" ht="15" x14ac:dyDescent="0.25">
      <c r="A427" s="83">
        <v>40984</v>
      </c>
      <c r="B427" s="81">
        <v>14.15</v>
      </c>
      <c r="C427" s="81">
        <v>14.21</v>
      </c>
      <c r="D427" s="81">
        <v>13.7</v>
      </c>
      <c r="E427" s="81">
        <v>14.05</v>
      </c>
      <c r="F427" s="81">
        <v>1866300</v>
      </c>
      <c r="G427" s="81">
        <v>14.05</v>
      </c>
    </row>
    <row r="428" spans="1:7" ht="15" x14ac:dyDescent="0.25">
      <c r="A428" s="83">
        <v>40983</v>
      </c>
      <c r="B428" s="81">
        <v>14.15</v>
      </c>
      <c r="C428" s="81">
        <v>14.25</v>
      </c>
      <c r="D428" s="81">
        <v>13.84</v>
      </c>
      <c r="E428" s="81">
        <v>14.18</v>
      </c>
      <c r="F428" s="81">
        <v>599800</v>
      </c>
      <c r="G428" s="81">
        <v>14.18</v>
      </c>
    </row>
    <row r="429" spans="1:7" ht="15" x14ac:dyDescent="0.25">
      <c r="A429" s="83">
        <v>40982</v>
      </c>
      <c r="B429" s="81">
        <v>14.36</v>
      </c>
      <c r="C429" s="81">
        <v>14.55</v>
      </c>
      <c r="D429" s="81">
        <v>14.04</v>
      </c>
      <c r="E429" s="81">
        <v>14.18</v>
      </c>
      <c r="F429" s="81">
        <v>910600</v>
      </c>
      <c r="G429" s="81">
        <v>14.18</v>
      </c>
    </row>
    <row r="430" spans="1:7" ht="15" x14ac:dyDescent="0.25">
      <c r="A430" s="83">
        <v>40981</v>
      </c>
      <c r="B430" s="81">
        <v>13.81</v>
      </c>
      <c r="C430" s="81">
        <v>14.74</v>
      </c>
      <c r="D430" s="81">
        <v>13.69</v>
      </c>
      <c r="E430" s="81">
        <v>14.38</v>
      </c>
      <c r="F430" s="81">
        <v>2157800</v>
      </c>
      <c r="G430" s="81">
        <v>14.38</v>
      </c>
    </row>
    <row r="431" spans="1:7" ht="15" x14ac:dyDescent="0.25">
      <c r="A431" s="83">
        <v>40980</v>
      </c>
      <c r="B431" s="81">
        <v>13.39</v>
      </c>
      <c r="C431" s="81">
        <v>13.81</v>
      </c>
      <c r="D431" s="81">
        <v>13.11</v>
      </c>
      <c r="E431" s="81">
        <v>13.61</v>
      </c>
      <c r="F431" s="81">
        <v>670200</v>
      </c>
      <c r="G431" s="81">
        <v>13.61</v>
      </c>
    </row>
    <row r="432" spans="1:7" ht="15" x14ac:dyDescent="0.25">
      <c r="A432" s="83">
        <v>40977</v>
      </c>
      <c r="B432" s="81">
        <v>13.24</v>
      </c>
      <c r="C432" s="81">
        <v>13.56</v>
      </c>
      <c r="D432" s="81">
        <v>13.12</v>
      </c>
      <c r="E432" s="81">
        <v>13.39</v>
      </c>
      <c r="F432" s="81">
        <v>567000</v>
      </c>
      <c r="G432" s="81">
        <v>13.39</v>
      </c>
    </row>
    <row r="433" spans="1:7" ht="15" x14ac:dyDescent="0.25">
      <c r="A433" s="83">
        <v>40976</v>
      </c>
      <c r="B433" s="81">
        <v>13.64</v>
      </c>
      <c r="C433" s="81">
        <v>13.7</v>
      </c>
      <c r="D433" s="81">
        <v>13.09</v>
      </c>
      <c r="E433" s="81">
        <v>13.25</v>
      </c>
      <c r="F433" s="81">
        <v>979400</v>
      </c>
      <c r="G433" s="81">
        <v>13.25</v>
      </c>
    </row>
    <row r="434" spans="1:7" ht="15" x14ac:dyDescent="0.25">
      <c r="A434" s="83">
        <v>40975</v>
      </c>
      <c r="B434" s="81">
        <v>13.11</v>
      </c>
      <c r="C434" s="81">
        <v>13.8</v>
      </c>
      <c r="D434" s="81">
        <v>13.06</v>
      </c>
      <c r="E434" s="81">
        <v>13.61</v>
      </c>
      <c r="F434" s="81">
        <v>985300</v>
      </c>
      <c r="G434" s="81">
        <v>13.61</v>
      </c>
    </row>
    <row r="435" spans="1:7" ht="15" x14ac:dyDescent="0.25">
      <c r="A435" s="83">
        <v>40974</v>
      </c>
      <c r="B435" s="81">
        <v>13.2</v>
      </c>
      <c r="C435" s="81">
        <v>13.2</v>
      </c>
      <c r="D435" s="81">
        <v>12.85</v>
      </c>
      <c r="E435" s="81">
        <v>13.05</v>
      </c>
      <c r="F435" s="81">
        <v>1244800</v>
      </c>
      <c r="G435" s="81">
        <v>13.05</v>
      </c>
    </row>
    <row r="436" spans="1:7" ht="15" x14ac:dyDescent="0.25">
      <c r="A436" s="83">
        <v>40973</v>
      </c>
      <c r="B436" s="81">
        <v>13.12</v>
      </c>
      <c r="C436" s="81">
        <v>13.55</v>
      </c>
      <c r="D436" s="81">
        <v>13.06</v>
      </c>
      <c r="E436" s="81">
        <v>13.35</v>
      </c>
      <c r="F436" s="81">
        <v>788400</v>
      </c>
      <c r="G436" s="81">
        <v>13.35</v>
      </c>
    </row>
    <row r="437" spans="1:7" ht="15" x14ac:dyDescent="0.25">
      <c r="A437" s="83">
        <v>40970</v>
      </c>
      <c r="B437" s="81">
        <v>13.21</v>
      </c>
      <c r="C437" s="81">
        <v>13.68</v>
      </c>
      <c r="D437" s="81">
        <v>13.16</v>
      </c>
      <c r="E437" s="81">
        <v>13.2</v>
      </c>
      <c r="F437" s="81">
        <v>852800</v>
      </c>
      <c r="G437" s="81">
        <v>13.2</v>
      </c>
    </row>
    <row r="438" spans="1:7" ht="15" x14ac:dyDescent="0.25">
      <c r="A438" s="83">
        <v>40969</v>
      </c>
      <c r="B438" s="81">
        <v>13.11</v>
      </c>
      <c r="C438" s="81">
        <v>13.69</v>
      </c>
      <c r="D438" s="81">
        <v>13.11</v>
      </c>
      <c r="E438" s="81">
        <v>13.25</v>
      </c>
      <c r="F438" s="81">
        <v>718700</v>
      </c>
      <c r="G438" s="81">
        <v>13.25</v>
      </c>
    </row>
    <row r="439" spans="1:7" ht="15" x14ac:dyDescent="0.25">
      <c r="A439" s="83">
        <v>40968</v>
      </c>
      <c r="B439" s="81">
        <v>13.39</v>
      </c>
      <c r="C439" s="81">
        <v>13.65</v>
      </c>
      <c r="D439" s="81">
        <v>13.16</v>
      </c>
      <c r="E439" s="81">
        <v>13.31</v>
      </c>
      <c r="F439" s="81">
        <v>833500</v>
      </c>
      <c r="G439" s="81">
        <v>13.31</v>
      </c>
    </row>
    <row r="440" spans="1:7" ht="15" x14ac:dyDescent="0.25">
      <c r="A440" s="83">
        <v>40967</v>
      </c>
      <c r="B440" s="81">
        <v>13.23</v>
      </c>
      <c r="C440" s="81">
        <v>13.49</v>
      </c>
      <c r="D440" s="81">
        <v>13.06</v>
      </c>
      <c r="E440" s="81">
        <v>13.4</v>
      </c>
      <c r="F440" s="81">
        <v>1033900</v>
      </c>
      <c r="G440" s="81">
        <v>13.4</v>
      </c>
    </row>
    <row r="441" spans="1:7" ht="15" x14ac:dyDescent="0.25">
      <c r="A441" s="83">
        <v>40966</v>
      </c>
      <c r="B441" s="81">
        <v>13.05</v>
      </c>
      <c r="C441" s="81">
        <v>13.34</v>
      </c>
      <c r="D441" s="81">
        <v>12.93</v>
      </c>
      <c r="E441" s="81">
        <v>13.26</v>
      </c>
      <c r="F441" s="81">
        <v>774900</v>
      </c>
      <c r="G441" s="81">
        <v>13.26</v>
      </c>
    </row>
    <row r="442" spans="1:7" ht="15" x14ac:dyDescent="0.25">
      <c r="A442" s="83">
        <v>40963</v>
      </c>
      <c r="B442" s="81">
        <v>12.88</v>
      </c>
      <c r="C442" s="81">
        <v>13.28</v>
      </c>
      <c r="D442" s="81">
        <v>12.7</v>
      </c>
      <c r="E442" s="81">
        <v>13.1</v>
      </c>
      <c r="F442" s="81">
        <v>1186200</v>
      </c>
      <c r="G442" s="81">
        <v>13.1</v>
      </c>
    </row>
    <row r="443" spans="1:7" ht="15" x14ac:dyDescent="0.25">
      <c r="A443" s="83">
        <v>40962</v>
      </c>
      <c r="B443" s="81">
        <v>12.25</v>
      </c>
      <c r="C443" s="81">
        <v>13.01</v>
      </c>
      <c r="D443" s="81">
        <v>12.22</v>
      </c>
      <c r="E443" s="81">
        <v>12.99</v>
      </c>
      <c r="F443" s="81">
        <v>2086300</v>
      </c>
      <c r="G443" s="81">
        <v>12.99</v>
      </c>
    </row>
    <row r="444" spans="1:7" ht="15" x14ac:dyDescent="0.25">
      <c r="A444" s="83">
        <v>40961</v>
      </c>
      <c r="B444" s="81">
        <v>12.45</v>
      </c>
      <c r="C444" s="81">
        <v>12.68</v>
      </c>
      <c r="D444" s="81">
        <v>12.17</v>
      </c>
      <c r="E444" s="81">
        <v>12.38</v>
      </c>
      <c r="F444" s="81">
        <v>1715800</v>
      </c>
      <c r="G444" s="81">
        <v>12.38</v>
      </c>
    </row>
    <row r="445" spans="1:7" ht="15" x14ac:dyDescent="0.25">
      <c r="A445" s="83">
        <v>40960</v>
      </c>
      <c r="B445" s="81">
        <v>12.83</v>
      </c>
      <c r="C445" s="81">
        <v>13.8</v>
      </c>
      <c r="D445" s="81">
        <v>12.12</v>
      </c>
      <c r="E445" s="81">
        <v>12.54</v>
      </c>
      <c r="F445" s="81">
        <v>2476000</v>
      </c>
      <c r="G445" s="81">
        <v>12.54</v>
      </c>
    </row>
    <row r="446" spans="1:7" ht="15" x14ac:dyDescent="0.25">
      <c r="A446" s="83">
        <v>40956</v>
      </c>
      <c r="B446" s="81">
        <v>13.48</v>
      </c>
      <c r="C446" s="81">
        <v>13.93</v>
      </c>
      <c r="D446" s="81">
        <v>12.97</v>
      </c>
      <c r="E446" s="81">
        <v>13.11</v>
      </c>
      <c r="F446" s="81">
        <v>2026400</v>
      </c>
      <c r="G446" s="81">
        <v>13.11</v>
      </c>
    </row>
    <row r="447" spans="1:7" ht="15" x14ac:dyDescent="0.25">
      <c r="A447" s="83">
        <v>40955</v>
      </c>
      <c r="B447" s="81">
        <v>13.82</v>
      </c>
      <c r="C447" s="81">
        <v>13.99</v>
      </c>
      <c r="D447" s="81">
        <v>13.26</v>
      </c>
      <c r="E447" s="81">
        <v>13.36</v>
      </c>
      <c r="F447" s="81">
        <v>1195900</v>
      </c>
      <c r="G447" s="81">
        <v>13.36</v>
      </c>
    </row>
    <row r="448" spans="1:7" ht="15" x14ac:dyDescent="0.25">
      <c r="A448" s="83">
        <v>40954</v>
      </c>
      <c r="B448" s="81">
        <v>14.49</v>
      </c>
      <c r="C448" s="81">
        <v>14.59</v>
      </c>
      <c r="D448" s="81">
        <v>13.64</v>
      </c>
      <c r="E448" s="81">
        <v>13.72</v>
      </c>
      <c r="F448" s="81">
        <v>2089400</v>
      </c>
      <c r="G448" s="81">
        <v>13.72</v>
      </c>
    </row>
    <row r="449" spans="1:7" ht="15" x14ac:dyDescent="0.25">
      <c r="A449" s="83">
        <v>40953</v>
      </c>
      <c r="B449" s="81">
        <v>13.27</v>
      </c>
      <c r="C449" s="81">
        <v>14.74</v>
      </c>
      <c r="D449" s="81">
        <v>12.83</v>
      </c>
      <c r="E449" s="81">
        <v>14.49</v>
      </c>
      <c r="F449" s="81">
        <v>1940900</v>
      </c>
      <c r="G449" s="81">
        <v>14.49</v>
      </c>
    </row>
    <row r="450" spans="1:7" ht="15" x14ac:dyDescent="0.25">
      <c r="A450" s="83">
        <v>40952</v>
      </c>
      <c r="B450" s="81">
        <v>13.2</v>
      </c>
      <c r="C450" s="81">
        <v>13.55</v>
      </c>
      <c r="D450" s="81">
        <v>12.77</v>
      </c>
      <c r="E450" s="81">
        <v>13.26</v>
      </c>
      <c r="F450" s="81">
        <v>1094200</v>
      </c>
      <c r="G450" s="81">
        <v>13.26</v>
      </c>
    </row>
    <row r="451" spans="1:7" ht="15" x14ac:dyDescent="0.25">
      <c r="A451" s="83">
        <v>40949</v>
      </c>
      <c r="B451" s="81">
        <v>13.3</v>
      </c>
      <c r="C451" s="81">
        <v>13.76</v>
      </c>
      <c r="D451" s="81">
        <v>12.75</v>
      </c>
      <c r="E451" s="81">
        <v>13.06</v>
      </c>
      <c r="F451" s="81">
        <v>1025800</v>
      </c>
      <c r="G451" s="81">
        <v>13.06</v>
      </c>
    </row>
    <row r="452" spans="1:7" ht="15" x14ac:dyDescent="0.25">
      <c r="A452" s="83">
        <v>40948</v>
      </c>
      <c r="B452" s="81">
        <v>13.29</v>
      </c>
      <c r="C452" s="81">
        <v>13.66</v>
      </c>
      <c r="D452" s="81">
        <v>13.17</v>
      </c>
      <c r="E452" s="81">
        <v>13.39</v>
      </c>
      <c r="F452" s="81">
        <v>912000</v>
      </c>
      <c r="G452" s="81">
        <v>13.39</v>
      </c>
    </row>
    <row r="453" spans="1:7" ht="15" x14ac:dyDescent="0.25">
      <c r="A453" s="83">
        <v>40947</v>
      </c>
      <c r="B453" s="81">
        <v>13.95</v>
      </c>
      <c r="C453" s="81">
        <v>14.14</v>
      </c>
      <c r="D453" s="81">
        <v>13.23</v>
      </c>
      <c r="E453" s="81">
        <v>13.27</v>
      </c>
      <c r="F453" s="81">
        <v>1089000</v>
      </c>
      <c r="G453" s="81">
        <v>13.27</v>
      </c>
    </row>
    <row r="454" spans="1:7" ht="15" x14ac:dyDescent="0.25">
      <c r="A454" s="83">
        <v>40946</v>
      </c>
      <c r="B454" s="81">
        <v>13.26</v>
      </c>
      <c r="C454" s="81">
        <v>13.98</v>
      </c>
      <c r="D454" s="81">
        <v>13.14</v>
      </c>
      <c r="E454" s="81">
        <v>13.87</v>
      </c>
      <c r="F454" s="81">
        <v>1003000</v>
      </c>
      <c r="G454" s="81">
        <v>13.87</v>
      </c>
    </row>
    <row r="455" spans="1:7" ht="15" x14ac:dyDescent="0.25">
      <c r="A455" s="83">
        <v>40945</v>
      </c>
      <c r="B455" s="81">
        <v>12.52</v>
      </c>
      <c r="C455" s="81">
        <v>13.36</v>
      </c>
      <c r="D455" s="81">
        <v>12.48</v>
      </c>
      <c r="E455" s="81">
        <v>13.3</v>
      </c>
      <c r="F455" s="81">
        <v>693500</v>
      </c>
      <c r="G455" s="81">
        <v>13.3</v>
      </c>
    </row>
    <row r="456" spans="1:7" ht="15" x14ac:dyDescent="0.25">
      <c r="A456" s="83">
        <v>40942</v>
      </c>
      <c r="B456" s="81">
        <v>12.2</v>
      </c>
      <c r="C456" s="81">
        <v>13.54</v>
      </c>
      <c r="D456" s="81">
        <v>12.14</v>
      </c>
      <c r="E456" s="81">
        <v>12.59</v>
      </c>
      <c r="F456" s="81">
        <v>1940500</v>
      </c>
      <c r="G456" s="81">
        <v>12.59</v>
      </c>
    </row>
    <row r="457" spans="1:7" ht="15" x14ac:dyDescent="0.25">
      <c r="A457" s="83">
        <v>40941</v>
      </c>
      <c r="B457" s="81">
        <v>11.95</v>
      </c>
      <c r="C457" s="81">
        <v>12.19</v>
      </c>
      <c r="D457" s="81">
        <v>11.85</v>
      </c>
      <c r="E457" s="81">
        <v>12.08</v>
      </c>
      <c r="F457" s="81">
        <v>757800</v>
      </c>
      <c r="G457" s="81">
        <v>12.08</v>
      </c>
    </row>
    <row r="458" spans="1:7" ht="15" x14ac:dyDescent="0.25">
      <c r="A458" s="83">
        <v>40940</v>
      </c>
      <c r="B458" s="81">
        <v>12.11</v>
      </c>
      <c r="C458" s="81">
        <v>12.12</v>
      </c>
      <c r="D458" s="81">
        <v>11.81</v>
      </c>
      <c r="E458" s="81">
        <v>11.92</v>
      </c>
      <c r="F458" s="81">
        <v>701200</v>
      </c>
      <c r="G458" s="81">
        <v>11.92</v>
      </c>
    </row>
    <row r="459" spans="1:7" ht="15" x14ac:dyDescent="0.25">
      <c r="A459" s="83">
        <v>40939</v>
      </c>
      <c r="B459" s="81">
        <v>12.01</v>
      </c>
      <c r="C459" s="81">
        <v>12.27</v>
      </c>
      <c r="D459" s="81">
        <v>11.81</v>
      </c>
      <c r="E459" s="81">
        <v>12.07</v>
      </c>
      <c r="F459" s="81">
        <v>1023500</v>
      </c>
      <c r="G459" s="81">
        <v>12.07</v>
      </c>
    </row>
    <row r="460" spans="1:7" ht="15" x14ac:dyDescent="0.25">
      <c r="A460" s="83">
        <v>40938</v>
      </c>
      <c r="B460" s="81">
        <v>11.81</v>
      </c>
      <c r="C460" s="81">
        <v>12.07</v>
      </c>
      <c r="D460" s="81">
        <v>11.48</v>
      </c>
      <c r="E460" s="81">
        <v>11.88</v>
      </c>
      <c r="F460" s="81">
        <v>868500</v>
      </c>
      <c r="G460" s="81">
        <v>11.88</v>
      </c>
    </row>
    <row r="461" spans="1:7" ht="15" x14ac:dyDescent="0.25">
      <c r="A461" s="83">
        <v>40935</v>
      </c>
      <c r="B461" s="81">
        <v>11.88</v>
      </c>
      <c r="C461" s="81">
        <v>12.69</v>
      </c>
      <c r="D461" s="81">
        <v>11.74</v>
      </c>
      <c r="E461" s="81">
        <v>11.95</v>
      </c>
      <c r="F461" s="81">
        <v>1780500</v>
      </c>
      <c r="G461" s="81">
        <v>11.95</v>
      </c>
    </row>
    <row r="462" spans="1:7" ht="15" x14ac:dyDescent="0.25">
      <c r="A462" s="83">
        <v>40934</v>
      </c>
      <c r="B462" s="81">
        <v>12.7</v>
      </c>
      <c r="C462" s="81">
        <v>12.85</v>
      </c>
      <c r="D462" s="81">
        <v>11.86</v>
      </c>
      <c r="E462" s="81">
        <v>11.97</v>
      </c>
      <c r="F462" s="81">
        <v>2141600</v>
      </c>
      <c r="G462" s="81">
        <v>11.97</v>
      </c>
    </row>
    <row r="463" spans="1:7" ht="15" x14ac:dyDescent="0.25">
      <c r="A463" s="83">
        <v>40933</v>
      </c>
      <c r="B463" s="81">
        <v>12.42</v>
      </c>
      <c r="C463" s="81">
        <v>12.74</v>
      </c>
      <c r="D463" s="81">
        <v>12.2</v>
      </c>
      <c r="E463" s="81">
        <v>12.74</v>
      </c>
      <c r="F463" s="81">
        <v>1311400</v>
      </c>
      <c r="G463" s="81">
        <v>12.74</v>
      </c>
    </row>
    <row r="464" spans="1:7" ht="15" x14ac:dyDescent="0.25">
      <c r="A464" s="83">
        <v>40932</v>
      </c>
      <c r="B464" s="81">
        <v>12.05</v>
      </c>
      <c r="C464" s="81">
        <v>12.48</v>
      </c>
      <c r="D464" s="81">
        <v>11.93</v>
      </c>
      <c r="E464" s="81">
        <v>12.45</v>
      </c>
      <c r="F464" s="81">
        <v>1435300</v>
      </c>
      <c r="G464" s="81">
        <v>12.45</v>
      </c>
    </row>
    <row r="465" spans="1:7" ht="15" x14ac:dyDescent="0.25">
      <c r="A465" s="83">
        <v>40931</v>
      </c>
      <c r="B465" s="81">
        <v>11.98</v>
      </c>
      <c r="C465" s="81">
        <v>12.13</v>
      </c>
      <c r="D465" s="81">
        <v>11.66</v>
      </c>
      <c r="E465" s="81">
        <v>12.06</v>
      </c>
      <c r="F465" s="81">
        <v>1281400</v>
      </c>
      <c r="G465" s="81">
        <v>12.06</v>
      </c>
    </row>
    <row r="466" spans="1:7" ht="15" x14ac:dyDescent="0.25">
      <c r="A466" s="83">
        <v>40928</v>
      </c>
      <c r="B466" s="81">
        <v>11.62</v>
      </c>
      <c r="C466" s="81">
        <v>12.07</v>
      </c>
      <c r="D466" s="81">
        <v>11.52</v>
      </c>
      <c r="E466" s="81">
        <v>12.03</v>
      </c>
      <c r="F466" s="81">
        <v>1747000</v>
      </c>
      <c r="G466" s="81">
        <v>12.03</v>
      </c>
    </row>
    <row r="467" spans="1:7" ht="15" x14ac:dyDescent="0.25">
      <c r="A467" s="83">
        <v>40927</v>
      </c>
      <c r="B467" s="81">
        <v>10.88</v>
      </c>
      <c r="C467" s="81">
        <v>11.69</v>
      </c>
      <c r="D467" s="81">
        <v>10.81</v>
      </c>
      <c r="E467" s="81">
        <v>11.67</v>
      </c>
      <c r="F467" s="81">
        <v>1694200</v>
      </c>
      <c r="G467" s="81">
        <v>11.67</v>
      </c>
    </row>
    <row r="468" spans="1:7" ht="15" x14ac:dyDescent="0.25">
      <c r="A468" s="83">
        <v>40926</v>
      </c>
      <c r="B468" s="81">
        <v>11.09</v>
      </c>
      <c r="C468" s="81">
        <v>11.19</v>
      </c>
      <c r="D468" s="81">
        <v>10.52</v>
      </c>
      <c r="E468" s="81">
        <v>10.84</v>
      </c>
      <c r="F468" s="81">
        <v>1814600</v>
      </c>
      <c r="G468" s="81">
        <v>10.84</v>
      </c>
    </row>
    <row r="469" spans="1:7" ht="15" x14ac:dyDescent="0.25">
      <c r="A469" s="83">
        <v>40925</v>
      </c>
      <c r="B469" s="81">
        <v>11.36</v>
      </c>
      <c r="C469" s="81">
        <v>11.7</v>
      </c>
      <c r="D469" s="81">
        <v>11.01</v>
      </c>
      <c r="E469" s="81">
        <v>11.05</v>
      </c>
      <c r="F469" s="81">
        <v>1707400</v>
      </c>
      <c r="G469" s="81">
        <v>11.05</v>
      </c>
    </row>
    <row r="470" spans="1:7" ht="15" x14ac:dyDescent="0.25">
      <c r="A470" s="83">
        <v>40921</v>
      </c>
      <c r="B470" s="81">
        <v>11.41</v>
      </c>
      <c r="C470" s="81">
        <v>11.53</v>
      </c>
      <c r="D470" s="81">
        <v>10.91</v>
      </c>
      <c r="E470" s="81">
        <v>11.25</v>
      </c>
      <c r="F470" s="81">
        <v>1316500</v>
      </c>
      <c r="G470" s="81">
        <v>11.25</v>
      </c>
    </row>
    <row r="471" spans="1:7" ht="15" x14ac:dyDescent="0.25">
      <c r="A471" s="83">
        <v>40920</v>
      </c>
      <c r="B471" s="81">
        <v>11.58</v>
      </c>
      <c r="C471" s="81">
        <v>11.59</v>
      </c>
      <c r="D471" s="81">
        <v>11.11</v>
      </c>
      <c r="E471" s="81">
        <v>11.55</v>
      </c>
      <c r="F471" s="81">
        <v>1235300</v>
      </c>
      <c r="G471" s="81">
        <v>11.55</v>
      </c>
    </row>
    <row r="472" spans="1:7" ht="15" x14ac:dyDescent="0.25">
      <c r="A472" s="83">
        <v>40919</v>
      </c>
      <c r="B472" s="81">
        <v>11.63</v>
      </c>
      <c r="C472" s="81">
        <v>11.84</v>
      </c>
      <c r="D472" s="81">
        <v>11.46</v>
      </c>
      <c r="E472" s="81">
        <v>11.53</v>
      </c>
      <c r="F472" s="81">
        <v>709600</v>
      </c>
      <c r="G472" s="81">
        <v>11.53</v>
      </c>
    </row>
    <row r="473" spans="1:7" ht="15" x14ac:dyDescent="0.25">
      <c r="A473" s="83">
        <v>40918</v>
      </c>
      <c r="B473" s="81">
        <v>11.73</v>
      </c>
      <c r="C473" s="81">
        <v>11.98</v>
      </c>
      <c r="D473" s="81">
        <v>11.44</v>
      </c>
      <c r="E473" s="81">
        <v>11.7</v>
      </c>
      <c r="F473" s="81">
        <v>818200</v>
      </c>
      <c r="G473" s="81">
        <v>11.7</v>
      </c>
    </row>
    <row r="474" spans="1:7" ht="15" x14ac:dyDescent="0.25">
      <c r="A474" s="83">
        <v>40917</v>
      </c>
      <c r="B474" s="81">
        <v>11.34</v>
      </c>
      <c r="C474" s="81">
        <v>11.88</v>
      </c>
      <c r="D474" s="81">
        <v>11.32</v>
      </c>
      <c r="E474" s="81">
        <v>11.65</v>
      </c>
      <c r="F474" s="81">
        <v>2173800</v>
      </c>
      <c r="G474" s="81">
        <v>11.65</v>
      </c>
    </row>
    <row r="475" spans="1:7" ht="15" x14ac:dyDescent="0.25">
      <c r="A475" s="83">
        <v>40914</v>
      </c>
      <c r="B475" s="81">
        <v>11.21</v>
      </c>
      <c r="C475" s="81">
        <v>12.13</v>
      </c>
      <c r="D475" s="81">
        <v>10.86</v>
      </c>
      <c r="E475" s="81">
        <v>11.19</v>
      </c>
      <c r="F475" s="81">
        <v>6854200</v>
      </c>
      <c r="G475" s="81">
        <v>11.19</v>
      </c>
    </row>
    <row r="476" spans="1:7" ht="15" x14ac:dyDescent="0.25">
      <c r="A476" s="83">
        <v>40913</v>
      </c>
      <c r="B476" s="81">
        <v>9.5</v>
      </c>
      <c r="C476" s="81">
        <v>11.3</v>
      </c>
      <c r="D476" s="81">
        <v>9.35</v>
      </c>
      <c r="E476" s="81">
        <v>11.24</v>
      </c>
      <c r="F476" s="81">
        <v>13645200</v>
      </c>
      <c r="G476" s="81">
        <v>11.24</v>
      </c>
    </row>
    <row r="477" spans="1:7" ht="15" x14ac:dyDescent="0.25">
      <c r="A477" s="83">
        <v>40912</v>
      </c>
      <c r="B477" s="81">
        <v>14.08</v>
      </c>
      <c r="C477" s="81">
        <v>14.27</v>
      </c>
      <c r="D477" s="81">
        <v>13.29</v>
      </c>
      <c r="E477" s="81">
        <v>13.55</v>
      </c>
      <c r="F477" s="81">
        <v>2134600</v>
      </c>
      <c r="G477" s="81">
        <v>13.55</v>
      </c>
    </row>
    <row r="478" spans="1:7" ht="15" x14ac:dyDescent="0.25">
      <c r="A478" s="83">
        <v>40911</v>
      </c>
      <c r="B478" s="81">
        <v>14.75</v>
      </c>
      <c r="C478" s="81">
        <v>15.37</v>
      </c>
      <c r="D478" s="81">
        <v>14.1</v>
      </c>
      <c r="E478" s="81">
        <v>14.12</v>
      </c>
      <c r="F478" s="81">
        <v>1376200</v>
      </c>
      <c r="G478" s="81">
        <v>14.12</v>
      </c>
    </row>
    <row r="479" spans="1:7" ht="15" x14ac:dyDescent="0.25">
      <c r="A479" s="83">
        <v>40907</v>
      </c>
      <c r="B479" s="81">
        <v>14.21</v>
      </c>
      <c r="C479" s="81">
        <v>14.52</v>
      </c>
      <c r="D479" s="81">
        <v>14.09</v>
      </c>
      <c r="E479" s="81">
        <v>14.48</v>
      </c>
      <c r="F479" s="81">
        <v>617500</v>
      </c>
      <c r="G479" s="81">
        <v>14.48</v>
      </c>
    </row>
    <row r="480" spans="1:7" ht="15" x14ac:dyDescent="0.25">
      <c r="A480" s="83">
        <v>40906</v>
      </c>
      <c r="B480" s="81">
        <v>14.27</v>
      </c>
      <c r="C480" s="81">
        <v>14.59</v>
      </c>
      <c r="D480" s="81">
        <v>13.82</v>
      </c>
      <c r="E480" s="81">
        <v>14.29</v>
      </c>
      <c r="F480" s="81">
        <v>736600</v>
      </c>
      <c r="G480" s="81">
        <v>14.29</v>
      </c>
    </row>
    <row r="481" spans="1:7" ht="15" x14ac:dyDescent="0.25">
      <c r="A481" s="83">
        <v>40905</v>
      </c>
      <c r="B481" s="81">
        <v>14.46</v>
      </c>
      <c r="C481" s="81">
        <v>14.68</v>
      </c>
      <c r="D481" s="81">
        <v>14.11</v>
      </c>
      <c r="E481" s="81">
        <v>14.17</v>
      </c>
      <c r="F481" s="81">
        <v>551500</v>
      </c>
      <c r="G481" s="81">
        <v>14.17</v>
      </c>
    </row>
    <row r="482" spans="1:7" ht="15" x14ac:dyDescent="0.25">
      <c r="A482" s="83">
        <v>40904</v>
      </c>
      <c r="B482" s="81">
        <v>14.45</v>
      </c>
      <c r="C482" s="81">
        <v>14.69</v>
      </c>
      <c r="D482" s="81">
        <v>14.4</v>
      </c>
      <c r="E482" s="81">
        <v>14.44</v>
      </c>
      <c r="F482" s="81">
        <v>641300</v>
      </c>
      <c r="G482" s="81">
        <v>14.44</v>
      </c>
    </row>
    <row r="483" spans="1:7" ht="15" x14ac:dyDescent="0.25">
      <c r="A483" s="83">
        <v>40900</v>
      </c>
      <c r="B483" s="81">
        <v>14.81</v>
      </c>
      <c r="C483" s="81">
        <v>15</v>
      </c>
      <c r="D483" s="81">
        <v>14.11</v>
      </c>
      <c r="E483" s="81">
        <v>14.45</v>
      </c>
      <c r="F483" s="81">
        <v>464500</v>
      </c>
      <c r="G483" s="81">
        <v>14.45</v>
      </c>
    </row>
    <row r="484" spans="1:7" ht="15" x14ac:dyDescent="0.25">
      <c r="A484" s="83">
        <v>40899</v>
      </c>
      <c r="B484" s="81">
        <v>14.7</v>
      </c>
      <c r="C484" s="81">
        <v>14.98</v>
      </c>
      <c r="D484" s="81">
        <v>14.4</v>
      </c>
      <c r="E484" s="81">
        <v>14.54</v>
      </c>
      <c r="F484" s="81">
        <v>571500</v>
      </c>
      <c r="G484" s="81">
        <v>14.54</v>
      </c>
    </row>
    <row r="485" spans="1:7" ht="15" x14ac:dyDescent="0.25">
      <c r="A485" s="83">
        <v>40898</v>
      </c>
      <c r="B485" s="81">
        <v>15.14</v>
      </c>
      <c r="C485" s="81">
        <v>15.24</v>
      </c>
      <c r="D485" s="81">
        <v>14.03</v>
      </c>
      <c r="E485" s="81">
        <v>14.75</v>
      </c>
      <c r="F485" s="81">
        <v>1083500</v>
      </c>
      <c r="G485" s="81">
        <v>14.75</v>
      </c>
    </row>
    <row r="486" spans="1:7" ht="15" x14ac:dyDescent="0.25">
      <c r="A486" s="83">
        <v>40897</v>
      </c>
      <c r="B486" s="81">
        <v>15.45</v>
      </c>
      <c r="C486" s="81">
        <v>15.5</v>
      </c>
      <c r="D486" s="81">
        <v>14.8</v>
      </c>
      <c r="E486" s="81">
        <v>15.07</v>
      </c>
      <c r="F486" s="81">
        <v>1746400</v>
      </c>
      <c r="G486" s="81">
        <v>15.07</v>
      </c>
    </row>
    <row r="487" spans="1:7" ht="15" x14ac:dyDescent="0.25">
      <c r="A487" s="83">
        <v>40896</v>
      </c>
      <c r="B487" s="81">
        <v>16.04</v>
      </c>
      <c r="C487" s="81">
        <v>16.09</v>
      </c>
      <c r="D487" s="81">
        <v>14.92</v>
      </c>
      <c r="E487" s="81">
        <v>15.23</v>
      </c>
      <c r="F487" s="81">
        <v>903200</v>
      </c>
      <c r="G487" s="81">
        <v>15.23</v>
      </c>
    </row>
    <row r="488" spans="1:7" ht="15" x14ac:dyDescent="0.25">
      <c r="A488" s="83">
        <v>40893</v>
      </c>
      <c r="B488" s="81">
        <v>15.61</v>
      </c>
      <c r="C488" s="81">
        <v>16.350000000000001</v>
      </c>
      <c r="D488" s="81">
        <v>15.41</v>
      </c>
      <c r="E488" s="81">
        <v>16.079999999999998</v>
      </c>
      <c r="F488" s="81">
        <v>1967600</v>
      </c>
      <c r="G488" s="81">
        <v>16.079999999999998</v>
      </c>
    </row>
    <row r="489" spans="1:7" ht="15" x14ac:dyDescent="0.25">
      <c r="A489" s="83">
        <v>40892</v>
      </c>
      <c r="B489" s="81">
        <v>15.58</v>
      </c>
      <c r="C489" s="81">
        <v>16.27</v>
      </c>
      <c r="D489" s="81">
        <v>15.33</v>
      </c>
      <c r="E489" s="81">
        <v>15.43</v>
      </c>
      <c r="F489" s="81">
        <v>1467000</v>
      </c>
      <c r="G489" s="81">
        <v>15.43</v>
      </c>
    </row>
    <row r="490" spans="1:7" ht="15" x14ac:dyDescent="0.25">
      <c r="A490" s="83">
        <v>40891</v>
      </c>
      <c r="B490" s="81">
        <v>15.21</v>
      </c>
      <c r="C490" s="81">
        <v>15.79</v>
      </c>
      <c r="D490" s="81">
        <v>15.14</v>
      </c>
      <c r="E490" s="81">
        <v>15.47</v>
      </c>
      <c r="F490" s="81">
        <v>1280100</v>
      </c>
      <c r="G490" s="81">
        <v>15.47</v>
      </c>
    </row>
    <row r="491" spans="1:7" ht="15" x14ac:dyDescent="0.25">
      <c r="A491" s="83">
        <v>40890</v>
      </c>
      <c r="B491" s="81">
        <v>16.149999999999999</v>
      </c>
      <c r="C491" s="81">
        <v>16.489999999999998</v>
      </c>
      <c r="D491" s="81">
        <v>15.14</v>
      </c>
      <c r="E491" s="81">
        <v>15.35</v>
      </c>
      <c r="F491" s="81">
        <v>1281100</v>
      </c>
      <c r="G491" s="81">
        <v>15.35</v>
      </c>
    </row>
    <row r="492" spans="1:7" ht="15" x14ac:dyDescent="0.25">
      <c r="A492" s="83">
        <v>40889</v>
      </c>
      <c r="B492" s="81">
        <v>15.68</v>
      </c>
      <c r="C492" s="81">
        <v>16.25</v>
      </c>
      <c r="D492" s="81">
        <v>15.41</v>
      </c>
      <c r="E492" s="81">
        <v>16.09</v>
      </c>
      <c r="F492" s="81">
        <v>839300</v>
      </c>
      <c r="G492" s="81">
        <v>16.09</v>
      </c>
    </row>
    <row r="493" spans="1:7" ht="15" x14ac:dyDescent="0.25">
      <c r="A493" s="83">
        <v>40886</v>
      </c>
      <c r="B493" s="81">
        <v>15.23</v>
      </c>
      <c r="C493" s="81">
        <v>16.170000000000002</v>
      </c>
      <c r="D493" s="81">
        <v>15.11</v>
      </c>
      <c r="E493" s="81">
        <v>16</v>
      </c>
      <c r="F493" s="81">
        <v>1216000</v>
      </c>
      <c r="G493" s="81">
        <v>16</v>
      </c>
    </row>
    <row r="494" spans="1:7" ht="15" x14ac:dyDescent="0.25">
      <c r="A494" s="83">
        <v>40885</v>
      </c>
      <c r="B494" s="81">
        <v>15.6</v>
      </c>
      <c r="C494" s="81">
        <v>15.71</v>
      </c>
      <c r="D494" s="81">
        <v>14.41</v>
      </c>
      <c r="E494" s="81">
        <v>15.02</v>
      </c>
      <c r="F494" s="81">
        <v>1530000</v>
      </c>
      <c r="G494" s="81">
        <v>15.02</v>
      </c>
    </row>
    <row r="495" spans="1:7" ht="15" x14ac:dyDescent="0.25">
      <c r="A495" s="83">
        <v>40884</v>
      </c>
      <c r="B495" s="81">
        <v>15.77</v>
      </c>
      <c r="C495" s="81">
        <v>15.95</v>
      </c>
      <c r="D495" s="81">
        <v>15.26</v>
      </c>
      <c r="E495" s="81">
        <v>15.69</v>
      </c>
      <c r="F495" s="81">
        <v>949700</v>
      </c>
      <c r="G495" s="81">
        <v>15.69</v>
      </c>
    </row>
    <row r="496" spans="1:7" ht="15" x14ac:dyDescent="0.25">
      <c r="A496" s="83">
        <v>40883</v>
      </c>
      <c r="B496" s="81">
        <v>16.03</v>
      </c>
      <c r="C496" s="81">
        <v>16.38</v>
      </c>
      <c r="D496" s="81">
        <v>15.68</v>
      </c>
      <c r="E496" s="81">
        <v>15.77</v>
      </c>
      <c r="F496" s="81">
        <v>1249700</v>
      </c>
      <c r="G496" s="81">
        <v>15.77</v>
      </c>
    </row>
    <row r="497" spans="1:7" ht="15" x14ac:dyDescent="0.25">
      <c r="A497" s="83">
        <v>40882</v>
      </c>
      <c r="B497" s="81">
        <v>16.18</v>
      </c>
      <c r="C497" s="81">
        <v>16.5</v>
      </c>
      <c r="D497" s="81">
        <v>15.55</v>
      </c>
      <c r="E497" s="81">
        <v>16.21</v>
      </c>
      <c r="F497" s="81">
        <v>1205700</v>
      </c>
      <c r="G497" s="81">
        <v>16.21</v>
      </c>
    </row>
    <row r="498" spans="1:7" ht="15" x14ac:dyDescent="0.25">
      <c r="A498" s="83">
        <v>40879</v>
      </c>
      <c r="B498" s="81">
        <v>14.62</v>
      </c>
      <c r="C498" s="81">
        <v>17.059999999999999</v>
      </c>
      <c r="D498" s="81">
        <v>14.62</v>
      </c>
      <c r="E498" s="81">
        <v>16.16</v>
      </c>
      <c r="F498" s="81">
        <v>2905300</v>
      </c>
      <c r="G498" s="81">
        <v>16.16</v>
      </c>
    </row>
    <row r="499" spans="1:7" ht="15" x14ac:dyDescent="0.25">
      <c r="A499" s="83">
        <v>40878</v>
      </c>
      <c r="B499" s="81">
        <v>16.48</v>
      </c>
      <c r="C499" s="81">
        <v>16.760000000000002</v>
      </c>
      <c r="D499" s="81">
        <v>13.27</v>
      </c>
      <c r="E499" s="81">
        <v>14.59</v>
      </c>
      <c r="F499" s="81">
        <v>6460100</v>
      </c>
      <c r="G499" s="81">
        <v>14.59</v>
      </c>
    </row>
    <row r="500" spans="1:7" ht="15" x14ac:dyDescent="0.25">
      <c r="A500" s="83">
        <v>40877</v>
      </c>
      <c r="B500" s="81">
        <v>17.75</v>
      </c>
      <c r="C500" s="81">
        <v>17.77</v>
      </c>
      <c r="D500" s="81">
        <v>16.8</v>
      </c>
      <c r="E500" s="81">
        <v>17.440000000000001</v>
      </c>
      <c r="F500" s="81">
        <v>1151200</v>
      </c>
      <c r="G500" s="81">
        <v>17.440000000000001</v>
      </c>
    </row>
    <row r="501" spans="1:7" ht="15" x14ac:dyDescent="0.25">
      <c r="A501" s="83">
        <v>40876</v>
      </c>
      <c r="B501" s="81">
        <v>17.04</v>
      </c>
      <c r="C501" s="81">
        <v>17.23</v>
      </c>
      <c r="D501" s="81">
        <v>16.350000000000001</v>
      </c>
      <c r="E501" s="81">
        <v>17.11</v>
      </c>
      <c r="F501" s="81">
        <v>988400</v>
      </c>
      <c r="G501" s="81">
        <v>17.11</v>
      </c>
    </row>
    <row r="502" spans="1:7" ht="15" x14ac:dyDescent="0.25">
      <c r="A502" s="83">
        <v>40875</v>
      </c>
      <c r="B502" s="81">
        <v>16.87</v>
      </c>
      <c r="C502" s="81">
        <v>18.5</v>
      </c>
      <c r="D502" s="81">
        <v>16.72</v>
      </c>
      <c r="E502" s="81">
        <v>17.18</v>
      </c>
      <c r="F502" s="81">
        <v>1579100</v>
      </c>
      <c r="G502" s="81">
        <v>17.18</v>
      </c>
    </row>
    <row r="503" spans="1:7" ht="15" x14ac:dyDescent="0.25">
      <c r="A503" s="83">
        <v>40872</v>
      </c>
      <c r="B503" s="81">
        <v>16.39</v>
      </c>
      <c r="C503" s="81">
        <v>16.600000000000001</v>
      </c>
      <c r="D503" s="81">
        <v>15.59</v>
      </c>
      <c r="E503" s="81">
        <v>16.059999999999999</v>
      </c>
      <c r="F503" s="81">
        <v>616300</v>
      </c>
      <c r="G503" s="81">
        <v>16.059999999999999</v>
      </c>
    </row>
    <row r="504" spans="1:7" ht="15" x14ac:dyDescent="0.25">
      <c r="A504" s="83">
        <v>40870</v>
      </c>
      <c r="B504" s="81">
        <v>17.93</v>
      </c>
      <c r="C504" s="81">
        <v>18.149999999999999</v>
      </c>
      <c r="D504" s="81">
        <v>16.010000000000002</v>
      </c>
      <c r="E504" s="81">
        <v>16.12</v>
      </c>
      <c r="F504" s="81">
        <v>1645200</v>
      </c>
      <c r="G504" s="81">
        <v>16.12</v>
      </c>
    </row>
    <row r="505" spans="1:7" ht="15" x14ac:dyDescent="0.25">
      <c r="A505" s="83">
        <v>40869</v>
      </c>
      <c r="B505" s="81">
        <v>17.93</v>
      </c>
      <c r="C505" s="81">
        <v>18.73</v>
      </c>
      <c r="D505" s="81">
        <v>17.63</v>
      </c>
      <c r="E505" s="81">
        <v>18.100000000000001</v>
      </c>
      <c r="F505" s="81">
        <v>2361300</v>
      </c>
      <c r="G505" s="81">
        <v>18.100000000000001</v>
      </c>
    </row>
    <row r="506" spans="1:7" ht="15" x14ac:dyDescent="0.25">
      <c r="A506" s="83">
        <v>40868</v>
      </c>
      <c r="B506" s="81">
        <v>16.260000000000002</v>
      </c>
      <c r="C506" s="81">
        <v>17.59</v>
      </c>
      <c r="D506" s="81">
        <v>16.25</v>
      </c>
      <c r="E506" s="81">
        <v>17.350000000000001</v>
      </c>
      <c r="F506" s="81">
        <v>1606500</v>
      </c>
      <c r="G506" s="81">
        <v>17.350000000000001</v>
      </c>
    </row>
    <row r="507" spans="1:7" ht="15" x14ac:dyDescent="0.25">
      <c r="A507" s="83">
        <v>40865</v>
      </c>
      <c r="B507" s="81">
        <v>17.059999999999999</v>
      </c>
      <c r="C507" s="81">
        <v>17.39</v>
      </c>
      <c r="D507" s="81">
        <v>16.489999999999998</v>
      </c>
      <c r="E507" s="81">
        <v>16.579999999999998</v>
      </c>
      <c r="F507" s="81">
        <v>1361300</v>
      </c>
      <c r="G507" s="81">
        <v>16.579999999999998</v>
      </c>
    </row>
    <row r="508" spans="1:7" ht="15" x14ac:dyDescent="0.25">
      <c r="A508" s="83">
        <v>40864</v>
      </c>
      <c r="B508" s="81">
        <v>16.23</v>
      </c>
      <c r="C508" s="81">
        <v>17.440000000000001</v>
      </c>
      <c r="D508" s="81">
        <v>15.88</v>
      </c>
      <c r="E508" s="81">
        <v>17</v>
      </c>
      <c r="F508" s="81">
        <v>2284800</v>
      </c>
      <c r="G508" s="81">
        <v>17</v>
      </c>
    </row>
    <row r="509" spans="1:7" ht="15" x14ac:dyDescent="0.25">
      <c r="A509" s="83">
        <v>40863</v>
      </c>
      <c r="B509" s="81">
        <v>15.53</v>
      </c>
      <c r="C509" s="81">
        <v>16.84</v>
      </c>
      <c r="D509" s="81">
        <v>15.5</v>
      </c>
      <c r="E509" s="81">
        <v>16.190000000000001</v>
      </c>
      <c r="F509" s="81">
        <v>2360800</v>
      </c>
      <c r="G509" s="81">
        <v>16.190000000000001</v>
      </c>
    </row>
    <row r="510" spans="1:7" ht="15" x14ac:dyDescent="0.25">
      <c r="A510" s="83">
        <v>40862</v>
      </c>
      <c r="B510" s="81">
        <v>15.36</v>
      </c>
      <c r="C510" s="81">
        <v>15.95</v>
      </c>
      <c r="D510" s="81">
        <v>15.14</v>
      </c>
      <c r="E510" s="81">
        <v>15.78</v>
      </c>
      <c r="F510" s="81">
        <v>1912600</v>
      </c>
      <c r="G510" s="81">
        <v>15.78</v>
      </c>
    </row>
    <row r="511" spans="1:7" ht="15" x14ac:dyDescent="0.25">
      <c r="A511" s="83">
        <v>40861</v>
      </c>
      <c r="B511" s="81">
        <v>16.170000000000002</v>
      </c>
      <c r="C511" s="81">
        <v>16.170000000000002</v>
      </c>
      <c r="D511" s="81">
        <v>14.62</v>
      </c>
      <c r="E511" s="81">
        <v>15.4</v>
      </c>
      <c r="F511" s="81">
        <v>1985100</v>
      </c>
      <c r="G511" s="81">
        <v>15.4</v>
      </c>
    </row>
    <row r="512" spans="1:7" ht="15" x14ac:dyDescent="0.25">
      <c r="A512" s="83">
        <v>40858</v>
      </c>
      <c r="B512" s="81">
        <v>15.02</v>
      </c>
      <c r="C512" s="81">
        <v>16.62</v>
      </c>
      <c r="D512" s="81">
        <v>14.72</v>
      </c>
      <c r="E512" s="81">
        <v>15.77</v>
      </c>
      <c r="F512" s="81">
        <v>6328900</v>
      </c>
      <c r="G512" s="81">
        <v>15.77</v>
      </c>
    </row>
    <row r="513" spans="1:7" ht="15" x14ac:dyDescent="0.25">
      <c r="A513" s="83">
        <v>40857</v>
      </c>
      <c r="B513" s="81">
        <v>13.87</v>
      </c>
      <c r="C513" s="81">
        <v>15.38</v>
      </c>
      <c r="D513" s="81">
        <v>13.87</v>
      </c>
      <c r="E513" s="81">
        <v>15.11</v>
      </c>
      <c r="F513" s="81">
        <v>3041900</v>
      </c>
      <c r="G513" s="81">
        <v>15.11</v>
      </c>
    </row>
    <row r="514" spans="1:7" ht="15" x14ac:dyDescent="0.25">
      <c r="A514" s="83">
        <v>40856</v>
      </c>
      <c r="B514" s="81">
        <v>11.63</v>
      </c>
      <c r="C514" s="81">
        <v>13.96</v>
      </c>
      <c r="D514" s="81">
        <v>11.63</v>
      </c>
      <c r="E514" s="81">
        <v>13.68</v>
      </c>
      <c r="F514" s="81">
        <v>2583300</v>
      </c>
      <c r="G514" s="81">
        <v>13.68</v>
      </c>
    </row>
    <row r="515" spans="1:7" ht="15" x14ac:dyDescent="0.25">
      <c r="A515" s="83">
        <v>40855</v>
      </c>
      <c r="B515" s="81">
        <v>11.5</v>
      </c>
      <c r="C515" s="81">
        <v>12.05</v>
      </c>
      <c r="D515" s="81">
        <v>11.39</v>
      </c>
      <c r="E515" s="81">
        <v>12.03</v>
      </c>
      <c r="F515" s="81">
        <v>1099100</v>
      </c>
      <c r="G515" s="81">
        <v>12.03</v>
      </c>
    </row>
    <row r="516" spans="1:7" ht="15" x14ac:dyDescent="0.25">
      <c r="A516" s="83">
        <v>40854</v>
      </c>
      <c r="B516" s="81">
        <v>11.62</v>
      </c>
      <c r="C516" s="81">
        <v>11.9</v>
      </c>
      <c r="D516" s="81">
        <v>11.31</v>
      </c>
      <c r="E516" s="81">
        <v>11.39</v>
      </c>
      <c r="F516" s="81">
        <v>1132800</v>
      </c>
      <c r="G516" s="81">
        <v>11.39</v>
      </c>
    </row>
    <row r="517" spans="1:7" ht="15" x14ac:dyDescent="0.25">
      <c r="A517" s="83">
        <v>40851</v>
      </c>
      <c r="B517" s="81">
        <v>11.88</v>
      </c>
      <c r="C517" s="81">
        <v>11.98</v>
      </c>
      <c r="D517" s="81">
        <v>11.38</v>
      </c>
      <c r="E517" s="81">
        <v>11.61</v>
      </c>
      <c r="F517" s="81">
        <v>852500</v>
      </c>
      <c r="G517" s="81">
        <v>11.61</v>
      </c>
    </row>
    <row r="518" spans="1:7" ht="15" x14ac:dyDescent="0.25">
      <c r="A518" s="83">
        <v>40850</v>
      </c>
      <c r="B518" s="81">
        <v>12.63</v>
      </c>
      <c r="C518" s="81">
        <v>12.65</v>
      </c>
      <c r="D518" s="81">
        <v>11.65</v>
      </c>
      <c r="E518" s="81">
        <v>12</v>
      </c>
      <c r="F518" s="81">
        <v>784500</v>
      </c>
      <c r="G518" s="81">
        <v>12</v>
      </c>
    </row>
    <row r="519" spans="1:7" ht="15" x14ac:dyDescent="0.25">
      <c r="A519" s="83">
        <v>40849</v>
      </c>
      <c r="B519" s="81">
        <v>12.08</v>
      </c>
      <c r="C519" s="81">
        <v>12.44</v>
      </c>
      <c r="D519" s="81">
        <v>11.84</v>
      </c>
      <c r="E519" s="81">
        <v>12.42</v>
      </c>
      <c r="F519" s="81">
        <v>520000</v>
      </c>
      <c r="G519" s="81">
        <v>12.42</v>
      </c>
    </row>
    <row r="520" spans="1:7" ht="15" x14ac:dyDescent="0.25">
      <c r="A520" s="83">
        <v>40848</v>
      </c>
      <c r="B520" s="81">
        <v>11.76</v>
      </c>
      <c r="C520" s="81">
        <v>12.46</v>
      </c>
      <c r="D520" s="81">
        <v>11.59</v>
      </c>
      <c r="E520" s="81">
        <v>11.83</v>
      </c>
      <c r="F520" s="81">
        <v>932900</v>
      </c>
      <c r="G520" s="81">
        <v>11.83</v>
      </c>
    </row>
    <row r="521" spans="1:7" ht="15" x14ac:dyDescent="0.25">
      <c r="A521" s="83">
        <v>40847</v>
      </c>
      <c r="B521" s="81">
        <v>11.89</v>
      </c>
      <c r="C521" s="81">
        <v>12.49</v>
      </c>
      <c r="D521" s="81">
        <v>11.68</v>
      </c>
      <c r="E521" s="81">
        <v>12.27</v>
      </c>
      <c r="F521" s="81">
        <v>871000</v>
      </c>
      <c r="G521" s="81">
        <v>12.27</v>
      </c>
    </row>
    <row r="522" spans="1:7" ht="15" x14ac:dyDescent="0.25">
      <c r="A522" s="83">
        <v>40844</v>
      </c>
      <c r="B522" s="81">
        <v>11.37</v>
      </c>
      <c r="C522" s="81">
        <v>12.09</v>
      </c>
      <c r="D522" s="81">
        <v>11.09</v>
      </c>
      <c r="E522" s="81">
        <v>12</v>
      </c>
      <c r="F522" s="81">
        <v>866100</v>
      </c>
      <c r="G522" s="81">
        <v>12</v>
      </c>
    </row>
    <row r="523" spans="1:7" ht="15" x14ac:dyDescent="0.25">
      <c r="A523" s="83">
        <v>40843</v>
      </c>
      <c r="B523" s="81">
        <v>11.23</v>
      </c>
      <c r="C523" s="81">
        <v>11.7</v>
      </c>
      <c r="D523" s="81">
        <v>10.94</v>
      </c>
      <c r="E523" s="81">
        <v>11.46</v>
      </c>
      <c r="F523" s="81">
        <v>822100</v>
      </c>
      <c r="G523" s="81">
        <v>11.46</v>
      </c>
    </row>
    <row r="524" spans="1:7" ht="15" x14ac:dyDescent="0.25">
      <c r="A524" s="83">
        <v>40842</v>
      </c>
      <c r="B524" s="81">
        <v>11.19</v>
      </c>
      <c r="C524" s="81">
        <v>11.3</v>
      </c>
      <c r="D524" s="81">
        <v>10.51</v>
      </c>
      <c r="E524" s="81">
        <v>10.8</v>
      </c>
      <c r="F524" s="81">
        <v>663400</v>
      </c>
      <c r="G524" s="81">
        <v>10.8</v>
      </c>
    </row>
    <row r="525" spans="1:7" ht="15" x14ac:dyDescent="0.25">
      <c r="A525" s="83">
        <v>40841</v>
      </c>
      <c r="B525" s="81">
        <v>11.49</v>
      </c>
      <c r="C525" s="81">
        <v>11.55</v>
      </c>
      <c r="D525" s="81">
        <v>10.9</v>
      </c>
      <c r="E525" s="81">
        <v>10.95</v>
      </c>
      <c r="F525" s="81">
        <v>463400</v>
      </c>
      <c r="G525" s="81">
        <v>10.95</v>
      </c>
    </row>
    <row r="526" spans="1:7" ht="15" x14ac:dyDescent="0.25">
      <c r="A526" s="83">
        <v>40840</v>
      </c>
      <c r="B526" s="81">
        <v>10.59</v>
      </c>
      <c r="C526" s="81">
        <v>11.6</v>
      </c>
      <c r="D526" s="81">
        <v>10.59</v>
      </c>
      <c r="E526" s="81">
        <v>11.57</v>
      </c>
      <c r="F526" s="81">
        <v>1039500</v>
      </c>
      <c r="G526" s="81">
        <v>11.57</v>
      </c>
    </row>
    <row r="527" spans="1:7" ht="15" x14ac:dyDescent="0.25">
      <c r="A527" s="83">
        <v>40837</v>
      </c>
      <c r="B527" s="81">
        <v>11.07</v>
      </c>
      <c r="C527" s="81">
        <v>11.22</v>
      </c>
      <c r="D527" s="81">
        <v>10.33</v>
      </c>
      <c r="E527" s="81">
        <v>10.58</v>
      </c>
      <c r="F527" s="81">
        <v>841300</v>
      </c>
      <c r="G527" s="81">
        <v>10.58</v>
      </c>
    </row>
    <row r="528" spans="1:7" ht="15" x14ac:dyDescent="0.25">
      <c r="A528" s="83">
        <v>40836</v>
      </c>
      <c r="B528" s="81">
        <v>10.92</v>
      </c>
      <c r="C528" s="81">
        <v>10.97</v>
      </c>
      <c r="D528" s="81">
        <v>10.3</v>
      </c>
      <c r="E528" s="81">
        <v>10.72</v>
      </c>
      <c r="F528" s="81">
        <v>931100</v>
      </c>
      <c r="G528" s="81">
        <v>10.72</v>
      </c>
    </row>
    <row r="529" spans="1:7" ht="15" x14ac:dyDescent="0.25">
      <c r="A529" s="83">
        <v>40835</v>
      </c>
      <c r="B529" s="81">
        <v>11.34</v>
      </c>
      <c r="C529" s="81">
        <v>11.81</v>
      </c>
      <c r="D529" s="81">
        <v>10.8</v>
      </c>
      <c r="E529" s="81">
        <v>10.83</v>
      </c>
      <c r="F529" s="81">
        <v>751400</v>
      </c>
      <c r="G529" s="81">
        <v>10.83</v>
      </c>
    </row>
    <row r="530" spans="1:7" ht="15" x14ac:dyDescent="0.25">
      <c r="A530" s="83">
        <v>40834</v>
      </c>
      <c r="B530" s="81">
        <v>11.38</v>
      </c>
      <c r="C530" s="81">
        <v>11.52</v>
      </c>
      <c r="D530" s="81">
        <v>11</v>
      </c>
      <c r="E530" s="81">
        <v>11.26</v>
      </c>
      <c r="F530" s="81">
        <v>1099400</v>
      </c>
      <c r="G530" s="81">
        <v>11.26</v>
      </c>
    </row>
    <row r="531" spans="1:7" ht="15" x14ac:dyDescent="0.25">
      <c r="A531" s="83">
        <v>40833</v>
      </c>
      <c r="B531" s="81">
        <v>11.92</v>
      </c>
      <c r="C531" s="81">
        <v>11.93</v>
      </c>
      <c r="D531" s="81">
        <v>11.26</v>
      </c>
      <c r="E531" s="81">
        <v>11.38</v>
      </c>
      <c r="F531" s="81">
        <v>536400</v>
      </c>
      <c r="G531" s="81">
        <v>11.38</v>
      </c>
    </row>
    <row r="532" spans="1:7" ht="15" x14ac:dyDescent="0.25">
      <c r="A532" s="83">
        <v>40830</v>
      </c>
      <c r="B532" s="81">
        <v>11.61</v>
      </c>
      <c r="C532" s="81">
        <v>11.92</v>
      </c>
      <c r="D532" s="81">
        <v>11.5</v>
      </c>
      <c r="E532" s="81">
        <v>11.9</v>
      </c>
      <c r="F532" s="81">
        <v>359600</v>
      </c>
      <c r="G532" s="81">
        <v>11.9</v>
      </c>
    </row>
    <row r="533" spans="1:7" ht="15" x14ac:dyDescent="0.25">
      <c r="A533" s="83">
        <v>40829</v>
      </c>
      <c r="B533" s="81">
        <v>11.95</v>
      </c>
      <c r="C533" s="81">
        <v>11.95</v>
      </c>
      <c r="D533" s="81">
        <v>11.35</v>
      </c>
      <c r="E533" s="81">
        <v>11.45</v>
      </c>
      <c r="F533" s="81">
        <v>1330100</v>
      </c>
      <c r="G533" s="81">
        <v>11.45</v>
      </c>
    </row>
    <row r="534" spans="1:7" ht="15" x14ac:dyDescent="0.25">
      <c r="A534" s="83">
        <v>40828</v>
      </c>
      <c r="B534" s="81">
        <v>12.47</v>
      </c>
      <c r="C534" s="81">
        <v>12.54</v>
      </c>
      <c r="D534" s="81">
        <v>12.03</v>
      </c>
      <c r="E534" s="81">
        <v>12.07</v>
      </c>
      <c r="F534" s="81">
        <v>826500</v>
      </c>
      <c r="G534" s="81">
        <v>12.07</v>
      </c>
    </row>
    <row r="535" spans="1:7" ht="15" x14ac:dyDescent="0.25">
      <c r="A535" s="83">
        <v>40827</v>
      </c>
      <c r="B535" s="81">
        <v>11.84</v>
      </c>
      <c r="C535" s="81">
        <v>12.45</v>
      </c>
      <c r="D535" s="81">
        <v>11.5</v>
      </c>
      <c r="E535" s="81">
        <v>12.39</v>
      </c>
      <c r="F535" s="81">
        <v>773600</v>
      </c>
      <c r="G535" s="81">
        <v>12.39</v>
      </c>
    </row>
    <row r="536" spans="1:7" ht="15" x14ac:dyDescent="0.25">
      <c r="A536" s="83">
        <v>40826</v>
      </c>
      <c r="B536" s="81">
        <v>11.81</v>
      </c>
      <c r="C536" s="81">
        <v>12.44</v>
      </c>
      <c r="D536" s="81">
        <v>11.77</v>
      </c>
      <c r="E536" s="81">
        <v>11.98</v>
      </c>
      <c r="F536" s="81">
        <v>473900</v>
      </c>
      <c r="G536" s="81">
        <v>11.98</v>
      </c>
    </row>
    <row r="537" spans="1:7" ht="15" x14ac:dyDescent="0.25">
      <c r="A537" s="83">
        <v>40823</v>
      </c>
      <c r="B537" s="81">
        <v>12</v>
      </c>
      <c r="C537" s="81">
        <v>12</v>
      </c>
      <c r="D537" s="81">
        <v>11.48</v>
      </c>
      <c r="E537" s="81">
        <v>11.54</v>
      </c>
      <c r="F537" s="81">
        <v>762900</v>
      </c>
      <c r="G537" s="81">
        <v>11.54</v>
      </c>
    </row>
    <row r="538" spans="1:7" ht="15" x14ac:dyDescent="0.25">
      <c r="A538" s="83">
        <v>40822</v>
      </c>
      <c r="B538" s="81">
        <v>11.47</v>
      </c>
      <c r="C538" s="81">
        <v>11.91</v>
      </c>
      <c r="D538" s="81">
        <v>11.34</v>
      </c>
      <c r="E538" s="81">
        <v>11.83</v>
      </c>
      <c r="F538" s="81">
        <v>617100</v>
      </c>
      <c r="G538" s="81">
        <v>11.83</v>
      </c>
    </row>
    <row r="539" spans="1:7" ht="15" x14ac:dyDescent="0.25">
      <c r="A539" s="83">
        <v>40821</v>
      </c>
      <c r="B539" s="81">
        <v>11.22</v>
      </c>
      <c r="C539" s="81">
        <v>12.23</v>
      </c>
      <c r="D539" s="81">
        <v>10.94</v>
      </c>
      <c r="E539" s="81">
        <v>11.6</v>
      </c>
      <c r="F539" s="81">
        <v>1101700</v>
      </c>
      <c r="G539" s="81">
        <v>11.6</v>
      </c>
    </row>
    <row r="540" spans="1:7" ht="15" x14ac:dyDescent="0.25">
      <c r="A540" s="83">
        <v>40820</v>
      </c>
      <c r="B540" s="81">
        <v>10.79</v>
      </c>
      <c r="C540" s="81">
        <v>11.34</v>
      </c>
      <c r="D540" s="81">
        <v>10.42</v>
      </c>
      <c r="E540" s="81">
        <v>11.13</v>
      </c>
      <c r="F540" s="81">
        <v>1000000</v>
      </c>
      <c r="G540" s="81">
        <v>11.13</v>
      </c>
    </row>
    <row r="541" spans="1:7" ht="15" x14ac:dyDescent="0.25">
      <c r="A541" s="83">
        <v>40819</v>
      </c>
      <c r="B541" s="81">
        <v>11.72</v>
      </c>
      <c r="C541" s="81">
        <v>11.8</v>
      </c>
      <c r="D541" s="81">
        <v>10.88</v>
      </c>
      <c r="E541" s="81">
        <v>10.93</v>
      </c>
      <c r="F541" s="81">
        <v>1562700</v>
      </c>
      <c r="G541" s="81">
        <v>10.93</v>
      </c>
    </row>
    <row r="542" spans="1:7" ht="15" x14ac:dyDescent="0.25">
      <c r="A542" s="83">
        <v>40816</v>
      </c>
      <c r="B542" s="81">
        <v>11.93</v>
      </c>
      <c r="C542" s="81">
        <v>12.04</v>
      </c>
      <c r="D542" s="81">
        <v>11.46</v>
      </c>
      <c r="E542" s="81">
        <v>11.83</v>
      </c>
      <c r="F542" s="81">
        <v>1429400</v>
      </c>
      <c r="G542" s="81">
        <v>11.83</v>
      </c>
    </row>
    <row r="543" spans="1:7" ht="15" x14ac:dyDescent="0.25">
      <c r="A543" s="82">
        <v>40815</v>
      </c>
      <c r="B543" s="81">
        <v>12.5</v>
      </c>
      <c r="C543" s="81">
        <v>12.61</v>
      </c>
      <c r="D543" s="81">
        <v>11.71</v>
      </c>
      <c r="E543" s="81">
        <v>12.12</v>
      </c>
      <c r="F543" s="81">
        <v>1391847</v>
      </c>
    </row>
    <row r="544" spans="1:7" ht="15" x14ac:dyDescent="0.25">
      <c r="A544" s="82">
        <v>40814</v>
      </c>
      <c r="B544" s="81">
        <v>13.23</v>
      </c>
      <c r="C544" s="81">
        <v>13.32</v>
      </c>
      <c r="D544" s="81">
        <v>11.45</v>
      </c>
      <c r="E544" s="81">
        <v>12.3</v>
      </c>
      <c r="F544" s="81">
        <v>2719284</v>
      </c>
    </row>
    <row r="545" spans="1:6" ht="15" x14ac:dyDescent="0.25">
      <c r="A545" s="82">
        <v>40813</v>
      </c>
      <c r="B545" s="81">
        <v>13.07</v>
      </c>
      <c r="C545" s="81">
        <v>13.98</v>
      </c>
      <c r="D545" s="81">
        <v>12.96</v>
      </c>
      <c r="E545" s="81">
        <v>13.21</v>
      </c>
      <c r="F545" s="81">
        <v>954562</v>
      </c>
    </row>
    <row r="546" spans="1:6" ht="15" x14ac:dyDescent="0.25">
      <c r="A546" s="82">
        <v>40812</v>
      </c>
      <c r="B546" s="81">
        <v>12.48</v>
      </c>
      <c r="C546" s="81">
        <v>12.88</v>
      </c>
      <c r="D546" s="81">
        <v>12.3</v>
      </c>
      <c r="E546" s="81">
        <v>12.85</v>
      </c>
      <c r="F546" s="81">
        <v>599302</v>
      </c>
    </row>
    <row r="547" spans="1:6" ht="15" x14ac:dyDescent="0.25">
      <c r="A547" s="82">
        <v>40809</v>
      </c>
      <c r="B547" s="81">
        <v>11.31</v>
      </c>
      <c r="C547" s="81">
        <v>12.38</v>
      </c>
      <c r="D547" s="81">
        <v>11.26</v>
      </c>
      <c r="E547" s="81">
        <v>12.31</v>
      </c>
      <c r="F547" s="81">
        <v>797954</v>
      </c>
    </row>
    <row r="548" spans="1:6" ht="15" x14ac:dyDescent="0.25">
      <c r="A548" s="82">
        <v>40808</v>
      </c>
      <c r="B548" s="81">
        <v>10.74</v>
      </c>
      <c r="C548" s="81">
        <v>11.45</v>
      </c>
      <c r="D548" s="81">
        <v>10.74</v>
      </c>
      <c r="E548" s="81">
        <v>11.38</v>
      </c>
      <c r="F548" s="81">
        <v>919609</v>
      </c>
    </row>
    <row r="549" spans="1:6" ht="15" x14ac:dyDescent="0.25">
      <c r="A549" s="82">
        <v>40807</v>
      </c>
      <c r="B549" s="81">
        <v>11.49</v>
      </c>
      <c r="C549" s="81">
        <v>11.64</v>
      </c>
      <c r="D549" s="81">
        <v>11.02</v>
      </c>
      <c r="E549" s="81">
        <v>11.04</v>
      </c>
      <c r="F549" s="81">
        <v>860723</v>
      </c>
    </row>
    <row r="550" spans="1:6" ht="15" x14ac:dyDescent="0.25">
      <c r="A550" s="82">
        <v>40806</v>
      </c>
      <c r="B550" s="81">
        <v>11.63</v>
      </c>
      <c r="C550" s="81">
        <v>12.26</v>
      </c>
      <c r="D550" s="81">
        <v>11.36</v>
      </c>
      <c r="E550" s="81">
        <v>11.39</v>
      </c>
      <c r="F550" s="81">
        <v>778483</v>
      </c>
    </row>
    <row r="551" spans="1:6" ht="15" x14ac:dyDescent="0.25">
      <c r="A551" s="82">
        <v>40805</v>
      </c>
      <c r="B551" s="81">
        <v>11.29</v>
      </c>
      <c r="C551" s="81">
        <v>12.01</v>
      </c>
      <c r="D551" s="81">
        <v>10.99</v>
      </c>
      <c r="E551" s="81">
        <v>11.59</v>
      </c>
      <c r="F551" s="81">
        <v>641038</v>
      </c>
    </row>
    <row r="552" spans="1:6" ht="15" x14ac:dyDescent="0.25">
      <c r="A552" s="82">
        <v>40802</v>
      </c>
      <c r="B552" s="81">
        <v>11.22</v>
      </c>
      <c r="C552" s="81">
        <v>12.23</v>
      </c>
      <c r="D552" s="81">
        <v>11.22</v>
      </c>
      <c r="E552" s="81">
        <v>11.49</v>
      </c>
      <c r="F552" s="81">
        <v>2147890</v>
      </c>
    </row>
    <row r="553" spans="1:6" ht="15" x14ac:dyDescent="0.25">
      <c r="A553" s="82">
        <v>40801</v>
      </c>
      <c r="B553" s="81">
        <v>11.34</v>
      </c>
      <c r="C553" s="81">
        <v>11.47</v>
      </c>
      <c r="D553" s="81">
        <v>11.1</v>
      </c>
      <c r="E553" s="81">
        <v>11.23</v>
      </c>
      <c r="F553" s="81">
        <v>463378</v>
      </c>
    </row>
    <row r="554" spans="1:6" ht="15" x14ac:dyDescent="0.25">
      <c r="A554" s="82">
        <v>40800</v>
      </c>
      <c r="B554" s="81">
        <v>11.29</v>
      </c>
      <c r="C554" s="81">
        <v>11.49</v>
      </c>
      <c r="D554" s="81">
        <v>10.96</v>
      </c>
      <c r="E554" s="81">
        <v>11.31</v>
      </c>
      <c r="F554" s="81">
        <v>535498</v>
      </c>
    </row>
    <row r="555" spans="1:6" ht="15" x14ac:dyDescent="0.25">
      <c r="A555" s="82">
        <v>40799</v>
      </c>
      <c r="B555" s="81">
        <v>11.53</v>
      </c>
      <c r="C555" s="81">
        <v>11.72</v>
      </c>
      <c r="D555" s="81">
        <v>11.03</v>
      </c>
      <c r="E555" s="81">
        <v>11.12</v>
      </c>
      <c r="F555" s="81">
        <v>623425</v>
      </c>
    </row>
    <row r="556" spans="1:6" ht="15" x14ac:dyDescent="0.25">
      <c r="A556" s="82">
        <v>40798</v>
      </c>
      <c r="B556" s="81">
        <v>11.32</v>
      </c>
      <c r="C556" s="81">
        <v>11.49</v>
      </c>
      <c r="D556" s="81">
        <v>10.9</v>
      </c>
      <c r="E556" s="81">
        <v>11.47</v>
      </c>
      <c r="F556" s="81">
        <v>627528</v>
      </c>
    </row>
    <row r="557" spans="1:6" ht="15" x14ac:dyDescent="0.25">
      <c r="A557" s="82">
        <v>40795</v>
      </c>
      <c r="B557" s="81">
        <v>11.76</v>
      </c>
      <c r="C557" s="81">
        <v>11.94</v>
      </c>
      <c r="D557" s="81">
        <v>11</v>
      </c>
      <c r="E557" s="81">
        <v>11.38</v>
      </c>
      <c r="F557" s="81">
        <v>975376</v>
      </c>
    </row>
    <row r="558" spans="1:6" ht="15" x14ac:dyDescent="0.25">
      <c r="A558" s="82">
        <v>40794</v>
      </c>
      <c r="B558" s="81">
        <v>12.1</v>
      </c>
      <c r="C558" s="81">
        <v>12.44</v>
      </c>
      <c r="D558" s="81">
        <v>11.62</v>
      </c>
      <c r="E558" s="81">
        <v>11.65</v>
      </c>
      <c r="F558" s="81">
        <v>706936</v>
      </c>
    </row>
    <row r="559" spans="1:6" ht="15" x14ac:dyDescent="0.25">
      <c r="A559" s="82">
        <v>40793</v>
      </c>
      <c r="B559" s="81">
        <v>12.01</v>
      </c>
      <c r="C559" s="81">
        <v>12.44</v>
      </c>
      <c r="D559" s="81">
        <v>11.93</v>
      </c>
      <c r="E559" s="81">
        <v>12.23</v>
      </c>
      <c r="F559" s="81">
        <v>563677</v>
      </c>
    </row>
    <row r="560" spans="1:6" ht="15" x14ac:dyDescent="0.25">
      <c r="A560" s="82">
        <v>40792</v>
      </c>
      <c r="B560" s="81">
        <v>11.58</v>
      </c>
      <c r="C560" s="81">
        <v>11.86</v>
      </c>
      <c r="D560" s="81">
        <v>11.3</v>
      </c>
      <c r="E560" s="81">
        <v>11.78</v>
      </c>
      <c r="F560" s="81">
        <v>672810</v>
      </c>
    </row>
    <row r="561" spans="1:6" ht="15" x14ac:dyDescent="0.25">
      <c r="A561" s="82">
        <v>40788</v>
      </c>
      <c r="B561" s="81">
        <v>12.18</v>
      </c>
      <c r="C561" s="81">
        <v>12.35</v>
      </c>
      <c r="D561" s="81">
        <v>11.61</v>
      </c>
      <c r="E561" s="81">
        <v>11.71</v>
      </c>
      <c r="F561" s="81">
        <v>1910772</v>
      </c>
    </row>
    <row r="562" spans="1:6" ht="15" x14ac:dyDescent="0.25">
      <c r="A562" s="82">
        <v>40787</v>
      </c>
      <c r="B562" s="81">
        <v>13.25</v>
      </c>
      <c r="C562" s="81">
        <v>13.48</v>
      </c>
      <c r="D562" s="81">
        <v>12.35</v>
      </c>
      <c r="E562" s="81">
        <v>12.56</v>
      </c>
      <c r="F562" s="81">
        <v>942649</v>
      </c>
    </row>
    <row r="563" spans="1:6" ht="15" x14ac:dyDescent="0.25">
      <c r="A563" s="82">
        <v>40786</v>
      </c>
      <c r="B563" s="81">
        <v>13.34</v>
      </c>
      <c r="C563" s="81">
        <v>14.11</v>
      </c>
      <c r="D563" s="81">
        <v>13.15</v>
      </c>
      <c r="E563" s="81">
        <v>13.34</v>
      </c>
      <c r="F563" s="81">
        <v>931022</v>
      </c>
    </row>
    <row r="564" spans="1:6" ht="15" x14ac:dyDescent="0.25">
      <c r="A564" s="82">
        <v>40785</v>
      </c>
      <c r="B564" s="81">
        <v>11.43</v>
      </c>
      <c r="C564" s="81">
        <v>13.82</v>
      </c>
      <c r="D564" s="81">
        <v>11.22</v>
      </c>
      <c r="E564" s="81">
        <v>13.13</v>
      </c>
      <c r="F564" s="81">
        <v>2918716</v>
      </c>
    </row>
    <row r="565" spans="1:6" ht="15" x14ac:dyDescent="0.25">
      <c r="A565" s="82">
        <v>40784</v>
      </c>
      <c r="B565" s="81">
        <v>11.37</v>
      </c>
      <c r="C565" s="81">
        <v>11.59</v>
      </c>
      <c r="D565" s="81">
        <v>11.2</v>
      </c>
      <c r="E565" s="81">
        <v>11.43</v>
      </c>
      <c r="F565" s="81">
        <v>641946</v>
      </c>
    </row>
    <row r="566" spans="1:6" ht="15" x14ac:dyDescent="0.25">
      <c r="A566" s="82">
        <v>40781</v>
      </c>
      <c r="B566" s="81">
        <v>10.75</v>
      </c>
      <c r="C566" s="81">
        <v>11.26</v>
      </c>
      <c r="D566" s="81">
        <v>10.42</v>
      </c>
      <c r="E566" s="81">
        <v>11.23</v>
      </c>
      <c r="F566" s="81">
        <v>661974</v>
      </c>
    </row>
    <row r="567" spans="1:6" ht="15" x14ac:dyDescent="0.25">
      <c r="A567" s="82">
        <v>40780</v>
      </c>
      <c r="B567" s="81">
        <v>11.35</v>
      </c>
      <c r="C567" s="81">
        <v>11.56</v>
      </c>
      <c r="D567" s="81">
        <v>10.82</v>
      </c>
      <c r="E567" s="81">
        <v>10.83</v>
      </c>
      <c r="F567" s="81">
        <v>873206</v>
      </c>
    </row>
    <row r="568" spans="1:6" ht="15" x14ac:dyDescent="0.25">
      <c r="A568" s="82">
        <v>40779</v>
      </c>
      <c r="B568" s="81">
        <v>11</v>
      </c>
      <c r="C568" s="81">
        <v>11.5</v>
      </c>
      <c r="D568" s="81">
        <v>10.81</v>
      </c>
      <c r="E568" s="81">
        <v>11.21</v>
      </c>
      <c r="F568" s="81">
        <v>885708</v>
      </c>
    </row>
    <row r="569" spans="1:6" ht="15" x14ac:dyDescent="0.25">
      <c r="A569" s="82">
        <v>40778</v>
      </c>
      <c r="B569" s="81">
        <v>10.73</v>
      </c>
      <c r="C569" s="81">
        <v>11.08</v>
      </c>
      <c r="D569" s="81">
        <v>10.48</v>
      </c>
      <c r="E569" s="81">
        <v>11.03</v>
      </c>
      <c r="F569" s="81">
        <v>1117244</v>
      </c>
    </row>
    <row r="570" spans="1:6" ht="15" x14ac:dyDescent="0.25">
      <c r="A570" s="82">
        <v>40777</v>
      </c>
      <c r="B570" s="81">
        <v>10.6</v>
      </c>
      <c r="C570" s="81">
        <v>10.95</v>
      </c>
      <c r="D570" s="81">
        <v>10.08</v>
      </c>
      <c r="E570" s="81">
        <v>10.64</v>
      </c>
      <c r="F570" s="81">
        <v>1568059</v>
      </c>
    </row>
    <row r="571" spans="1:6" ht="15" x14ac:dyDescent="0.25">
      <c r="A571" s="82">
        <v>40774</v>
      </c>
      <c r="B571" s="81">
        <v>12.05</v>
      </c>
      <c r="C571" s="81">
        <v>12.22</v>
      </c>
      <c r="D571" s="81">
        <v>9.75</v>
      </c>
      <c r="E571" s="81">
        <v>9.98</v>
      </c>
      <c r="F571" s="81">
        <v>4126406</v>
      </c>
    </row>
    <row r="572" spans="1:6" ht="15" x14ac:dyDescent="0.25">
      <c r="A572" s="82">
        <v>40773</v>
      </c>
      <c r="B572" s="81">
        <v>12.7</v>
      </c>
      <c r="C572" s="81">
        <v>12.9</v>
      </c>
      <c r="D572" s="81">
        <v>12.06</v>
      </c>
      <c r="E572" s="81">
        <v>12.09</v>
      </c>
      <c r="F572" s="81">
        <v>1280048</v>
      </c>
    </row>
    <row r="573" spans="1:6" ht="15" x14ac:dyDescent="0.25">
      <c r="A573" s="82">
        <v>40772</v>
      </c>
      <c r="B573" s="81">
        <v>14.69</v>
      </c>
      <c r="C573" s="81">
        <v>14.69</v>
      </c>
      <c r="D573" s="81">
        <v>12.76</v>
      </c>
      <c r="E573" s="81">
        <v>12.99</v>
      </c>
      <c r="F573" s="81">
        <v>2340857</v>
      </c>
    </row>
    <row r="574" spans="1:6" ht="15" x14ac:dyDescent="0.25">
      <c r="A574" s="82">
        <v>40771</v>
      </c>
      <c r="B574" s="81">
        <v>14.71</v>
      </c>
      <c r="C574" s="81">
        <v>14.79</v>
      </c>
      <c r="D574" s="81">
        <v>14.04</v>
      </c>
      <c r="E574" s="81">
        <v>14.52</v>
      </c>
      <c r="F574" s="81">
        <v>688745</v>
      </c>
    </row>
    <row r="575" spans="1:6" ht="15" x14ac:dyDescent="0.25">
      <c r="A575" s="82">
        <v>40770</v>
      </c>
      <c r="B575" s="81">
        <v>15.87</v>
      </c>
      <c r="C575" s="81">
        <v>16.03</v>
      </c>
      <c r="D575" s="81">
        <v>14.85</v>
      </c>
      <c r="E575" s="81">
        <v>15</v>
      </c>
      <c r="F575" s="81">
        <v>620472</v>
      </c>
    </row>
    <row r="576" spans="1:6" ht="15" x14ac:dyDescent="0.25">
      <c r="A576" s="82">
        <v>40767</v>
      </c>
      <c r="B576" s="81">
        <v>15.78</v>
      </c>
      <c r="C576" s="81">
        <v>16.510000000000002</v>
      </c>
      <c r="D576" s="81">
        <v>15.32</v>
      </c>
      <c r="E576" s="81">
        <v>15.74</v>
      </c>
      <c r="F576" s="81">
        <v>362397</v>
      </c>
    </row>
    <row r="577" spans="1:6" ht="15" x14ac:dyDescent="0.25">
      <c r="A577" s="82">
        <v>40766</v>
      </c>
      <c r="B577" s="81">
        <v>15.21</v>
      </c>
      <c r="C577" s="81">
        <v>16.29</v>
      </c>
      <c r="D577" s="81">
        <v>15.07</v>
      </c>
      <c r="E577" s="81">
        <v>15.89</v>
      </c>
      <c r="F577" s="81">
        <v>621491</v>
      </c>
    </row>
    <row r="578" spans="1:6" ht="15" x14ac:dyDescent="0.25">
      <c r="A578" s="82">
        <v>40765</v>
      </c>
      <c r="B578" s="81">
        <v>15.65</v>
      </c>
      <c r="C578" s="81">
        <v>16.12</v>
      </c>
      <c r="D578" s="81">
        <v>14.92</v>
      </c>
      <c r="E578" s="81">
        <v>15.13</v>
      </c>
      <c r="F578" s="81">
        <v>866487</v>
      </c>
    </row>
    <row r="579" spans="1:6" ht="15" x14ac:dyDescent="0.25">
      <c r="A579" s="82">
        <v>40764</v>
      </c>
      <c r="B579" s="81">
        <v>14.61</v>
      </c>
      <c r="C579" s="81">
        <v>16</v>
      </c>
      <c r="D579" s="81">
        <v>13.8</v>
      </c>
      <c r="E579" s="81">
        <v>15.91</v>
      </c>
      <c r="F579" s="81">
        <v>1086026</v>
      </c>
    </row>
    <row r="580" spans="1:6" ht="15" x14ac:dyDescent="0.25">
      <c r="A580" s="82">
        <v>40763</v>
      </c>
      <c r="B580" s="81">
        <v>14.99</v>
      </c>
      <c r="C580" s="81">
        <v>15.44</v>
      </c>
      <c r="D580" s="81">
        <v>13.62</v>
      </c>
      <c r="E580" s="81">
        <v>14.08</v>
      </c>
      <c r="F580" s="81">
        <v>2028091</v>
      </c>
    </row>
    <row r="581" spans="1:6" ht="15" x14ac:dyDescent="0.25">
      <c r="A581" s="82">
        <v>40760</v>
      </c>
      <c r="B581" s="81">
        <v>15.79</v>
      </c>
      <c r="C581" s="81">
        <v>15.92</v>
      </c>
      <c r="D581" s="81">
        <v>15.02</v>
      </c>
      <c r="E581" s="81">
        <v>15.47</v>
      </c>
      <c r="F581" s="81">
        <v>1209867</v>
      </c>
    </row>
    <row r="582" spans="1:6" ht="15" x14ac:dyDescent="0.25">
      <c r="A582" s="82">
        <v>40759</v>
      </c>
      <c r="B582" s="81">
        <v>16.79</v>
      </c>
      <c r="C582" s="81">
        <v>17.05</v>
      </c>
      <c r="D582" s="81">
        <v>15.48</v>
      </c>
      <c r="E582" s="81">
        <v>15.66</v>
      </c>
      <c r="F582" s="81">
        <v>1517674</v>
      </c>
    </row>
    <row r="583" spans="1:6" ht="15" x14ac:dyDescent="0.25">
      <c r="A583" s="82">
        <v>40758</v>
      </c>
      <c r="B583" s="81">
        <v>15.97</v>
      </c>
      <c r="C583" s="81">
        <v>17.36</v>
      </c>
      <c r="D583" s="81">
        <v>15.75</v>
      </c>
      <c r="E583" s="81">
        <v>16.95</v>
      </c>
      <c r="F583" s="81">
        <v>1778904</v>
      </c>
    </row>
    <row r="584" spans="1:6" ht="15" x14ac:dyDescent="0.25">
      <c r="A584" s="82">
        <v>40757</v>
      </c>
      <c r="B584" s="81">
        <v>17.440000000000001</v>
      </c>
      <c r="C584" s="81">
        <v>17.440000000000001</v>
      </c>
      <c r="D584" s="81">
        <v>16.82</v>
      </c>
      <c r="E584" s="81">
        <v>16.88</v>
      </c>
      <c r="F584" s="81">
        <v>600148</v>
      </c>
    </row>
    <row r="585" spans="1:6" ht="15" x14ac:dyDescent="0.25">
      <c r="A585" s="82">
        <v>40756</v>
      </c>
      <c r="B585" s="81">
        <v>17.54</v>
      </c>
      <c r="C585" s="81">
        <v>17.62</v>
      </c>
      <c r="D585" s="81">
        <v>17.059999999999999</v>
      </c>
      <c r="E585" s="81">
        <v>17.48</v>
      </c>
      <c r="F585" s="81">
        <v>364272</v>
      </c>
    </row>
    <row r="586" spans="1:6" ht="15" x14ac:dyDescent="0.25">
      <c r="A586" s="82">
        <v>40753</v>
      </c>
      <c r="B586" s="81">
        <v>16.850000000000001</v>
      </c>
      <c r="C586" s="81">
        <v>17.62</v>
      </c>
      <c r="D586" s="81">
        <v>16.66</v>
      </c>
      <c r="E586" s="81">
        <v>17.399999999999999</v>
      </c>
      <c r="F586" s="81">
        <v>524260</v>
      </c>
    </row>
    <row r="587" spans="1:6" ht="15" x14ac:dyDescent="0.25">
      <c r="A587" s="82">
        <v>40752</v>
      </c>
      <c r="B587" s="81">
        <v>17.079999999999998</v>
      </c>
      <c r="C587" s="81">
        <v>17.95</v>
      </c>
      <c r="D587" s="81">
        <v>16.91</v>
      </c>
      <c r="E587" s="81">
        <v>17.02</v>
      </c>
      <c r="F587" s="81">
        <v>943822</v>
      </c>
    </row>
    <row r="588" spans="1:6" ht="15" x14ac:dyDescent="0.25">
      <c r="A588" s="82">
        <v>40751</v>
      </c>
      <c r="B588" s="81">
        <v>17.559999999999999</v>
      </c>
      <c r="C588" s="81">
        <v>17.559999999999999</v>
      </c>
      <c r="D588" s="81">
        <v>16.95</v>
      </c>
      <c r="E588" s="81">
        <v>17</v>
      </c>
      <c r="F588" s="81">
        <v>613709</v>
      </c>
    </row>
    <row r="589" spans="1:6" ht="15" x14ac:dyDescent="0.25">
      <c r="A589" s="82">
        <v>40750</v>
      </c>
      <c r="B589" s="81">
        <v>17.3</v>
      </c>
      <c r="C589" s="81">
        <v>17.8</v>
      </c>
      <c r="D589" s="81">
        <v>17.18</v>
      </c>
      <c r="E589" s="81">
        <v>17.7</v>
      </c>
      <c r="F589" s="81">
        <v>427282</v>
      </c>
    </row>
    <row r="590" spans="1:6" ht="15" x14ac:dyDescent="0.25">
      <c r="A590" s="82">
        <v>40749</v>
      </c>
      <c r="B590" s="81">
        <v>17.41</v>
      </c>
      <c r="C590" s="81">
        <v>17.649999999999999</v>
      </c>
      <c r="D590" s="81">
        <v>17.2</v>
      </c>
      <c r="E590" s="81">
        <v>17.22</v>
      </c>
      <c r="F590" s="81">
        <v>434104</v>
      </c>
    </row>
    <row r="591" spans="1:6" ht="15" x14ac:dyDescent="0.25">
      <c r="A591" s="82">
        <v>40746</v>
      </c>
      <c r="B591" s="81">
        <v>18.010000000000002</v>
      </c>
      <c r="C591" s="81">
        <v>18.010000000000002</v>
      </c>
      <c r="D591" s="81">
        <v>17.510000000000002</v>
      </c>
      <c r="E591" s="81">
        <v>17.559999999999999</v>
      </c>
      <c r="F591" s="81">
        <v>301451</v>
      </c>
    </row>
    <row r="592" spans="1:6" ht="15" x14ac:dyDescent="0.25">
      <c r="A592" s="82">
        <v>40745</v>
      </c>
      <c r="B592" s="81">
        <v>17.809999999999999</v>
      </c>
      <c r="C592" s="81">
        <v>18.14</v>
      </c>
      <c r="D592" s="81">
        <v>17.739999999999998</v>
      </c>
      <c r="E592" s="81">
        <v>17.989999999999998</v>
      </c>
      <c r="F592" s="81">
        <v>385361</v>
      </c>
    </row>
    <row r="593" spans="1:6" ht="15" x14ac:dyDescent="0.25">
      <c r="A593" s="82">
        <v>40744</v>
      </c>
      <c r="B593" s="81">
        <v>17.95</v>
      </c>
      <c r="C593" s="81">
        <v>18.11</v>
      </c>
      <c r="D593" s="81">
        <v>17.559999999999999</v>
      </c>
      <c r="E593" s="81">
        <v>17.82</v>
      </c>
      <c r="F593" s="81">
        <v>265433</v>
      </c>
    </row>
    <row r="594" spans="1:6" ht="15" x14ac:dyDescent="0.25">
      <c r="A594" s="82">
        <v>40743</v>
      </c>
      <c r="B594" s="81">
        <v>17.39</v>
      </c>
      <c r="C594" s="81">
        <v>18.03</v>
      </c>
      <c r="D594" s="81">
        <v>17.39</v>
      </c>
      <c r="E594" s="81">
        <v>17.88</v>
      </c>
      <c r="F594" s="81">
        <v>820549</v>
      </c>
    </row>
    <row r="595" spans="1:6" ht="15" x14ac:dyDescent="0.25">
      <c r="A595" s="82">
        <v>40742</v>
      </c>
      <c r="B595" s="81">
        <v>17.21</v>
      </c>
      <c r="C595" s="81">
        <v>17.37</v>
      </c>
      <c r="D595" s="81">
        <v>17.010000000000002</v>
      </c>
      <c r="E595" s="81">
        <v>17.23</v>
      </c>
      <c r="F595" s="81">
        <v>577885</v>
      </c>
    </row>
    <row r="596" spans="1:6" ht="15" x14ac:dyDescent="0.25">
      <c r="A596" s="82">
        <v>40739</v>
      </c>
      <c r="B596" s="81">
        <v>17.48</v>
      </c>
      <c r="C596" s="81">
        <v>17.72</v>
      </c>
      <c r="D596" s="81">
        <v>17.04</v>
      </c>
      <c r="E596" s="81">
        <v>17.29</v>
      </c>
      <c r="F596" s="81">
        <v>827258</v>
      </c>
    </row>
    <row r="597" spans="1:6" ht="15" x14ac:dyDescent="0.25">
      <c r="A597" s="82">
        <v>40738</v>
      </c>
      <c r="B597" s="81">
        <v>17.64</v>
      </c>
      <c r="C597" s="81">
        <v>17.79</v>
      </c>
      <c r="D597" s="81">
        <v>17.25</v>
      </c>
      <c r="E597" s="81">
        <v>17.38</v>
      </c>
      <c r="F597" s="81">
        <v>766501</v>
      </c>
    </row>
    <row r="598" spans="1:6" ht="15" x14ac:dyDescent="0.25">
      <c r="A598" s="82">
        <v>40737</v>
      </c>
      <c r="B598" s="81">
        <v>17.5</v>
      </c>
      <c r="C598" s="81">
        <v>17.760000000000002</v>
      </c>
      <c r="D598" s="81">
        <v>17.41</v>
      </c>
      <c r="E598" s="81">
        <v>17.53</v>
      </c>
      <c r="F598" s="81">
        <v>409807</v>
      </c>
    </row>
    <row r="599" spans="1:6" ht="15" x14ac:dyDescent="0.25">
      <c r="A599" s="82">
        <v>40736</v>
      </c>
      <c r="B599" s="81">
        <v>17.48</v>
      </c>
      <c r="C599" s="81">
        <v>17.809999999999999</v>
      </c>
      <c r="D599" s="81">
        <v>17.329999999999998</v>
      </c>
      <c r="E599" s="81">
        <v>17.39</v>
      </c>
      <c r="F599" s="81">
        <v>537991</v>
      </c>
    </row>
    <row r="600" spans="1:6" ht="15" x14ac:dyDescent="0.25">
      <c r="A600" s="82">
        <v>40735</v>
      </c>
      <c r="B600" s="81">
        <v>17.53</v>
      </c>
      <c r="C600" s="81">
        <v>17.86</v>
      </c>
      <c r="D600" s="81">
        <v>17.18</v>
      </c>
      <c r="E600" s="81">
        <v>17.559999999999999</v>
      </c>
      <c r="F600" s="81">
        <v>602384</v>
      </c>
    </row>
    <row r="601" spans="1:6" ht="15" x14ac:dyDescent="0.25">
      <c r="A601" s="82">
        <v>40732</v>
      </c>
      <c r="B601" s="81">
        <v>17.55</v>
      </c>
      <c r="C601" s="81">
        <v>17.88</v>
      </c>
      <c r="D601" s="81">
        <v>17.37</v>
      </c>
      <c r="E601" s="81">
        <v>17.66</v>
      </c>
      <c r="F601" s="81">
        <v>832389</v>
      </c>
    </row>
    <row r="602" spans="1:6" ht="15" x14ac:dyDescent="0.25">
      <c r="A602" s="82">
        <v>40731</v>
      </c>
      <c r="B602" s="81">
        <v>17.559999999999999</v>
      </c>
      <c r="C602" s="81">
        <v>18.010000000000002</v>
      </c>
      <c r="D602" s="81">
        <v>17.43</v>
      </c>
      <c r="E602" s="81">
        <v>17.850000000000001</v>
      </c>
      <c r="F602" s="81">
        <v>1509984</v>
      </c>
    </row>
    <row r="603" spans="1:6" ht="15" x14ac:dyDescent="0.25">
      <c r="A603" s="82">
        <v>40730</v>
      </c>
      <c r="B603" s="81">
        <v>17.079999999999998</v>
      </c>
      <c r="C603" s="81">
        <v>17.399999999999999</v>
      </c>
      <c r="D603" s="81">
        <v>16.899999999999999</v>
      </c>
      <c r="E603" s="81">
        <v>17.36</v>
      </c>
      <c r="F603" s="81">
        <v>518634</v>
      </c>
    </row>
    <row r="604" spans="1:6" ht="15" x14ac:dyDescent="0.25">
      <c r="A604" s="82">
        <v>40729</v>
      </c>
      <c r="B604" s="81">
        <v>17.12</v>
      </c>
      <c r="C604" s="81">
        <v>17.309999999999999</v>
      </c>
      <c r="D604" s="81">
        <v>16.98</v>
      </c>
      <c r="E604" s="81">
        <v>17.079999999999998</v>
      </c>
      <c r="F604" s="81">
        <v>596915</v>
      </c>
    </row>
    <row r="605" spans="1:6" ht="15" x14ac:dyDescent="0.25">
      <c r="A605" s="82">
        <v>40725</v>
      </c>
      <c r="B605" s="81">
        <v>16.52</v>
      </c>
      <c r="C605" s="81">
        <v>17.52</v>
      </c>
      <c r="D605" s="81">
        <v>16.52</v>
      </c>
      <c r="E605" s="81">
        <v>17.48</v>
      </c>
      <c r="F605" s="81">
        <v>921705</v>
      </c>
    </row>
    <row r="606" spans="1:6" ht="15" x14ac:dyDescent="0.25">
      <c r="A606" s="82">
        <v>40724</v>
      </c>
      <c r="B606" s="81">
        <v>16.53</v>
      </c>
      <c r="C606" s="81">
        <v>17.03</v>
      </c>
      <c r="D606" s="81">
        <v>16.52</v>
      </c>
      <c r="E606" s="81">
        <v>16.579999999999998</v>
      </c>
      <c r="F606" s="81">
        <v>862089</v>
      </c>
    </row>
    <row r="607" spans="1:6" ht="15" x14ac:dyDescent="0.25">
      <c r="A607" s="82">
        <v>40723</v>
      </c>
      <c r="B607" s="81">
        <v>17.010000000000002</v>
      </c>
      <c r="C607" s="81">
        <v>17.11</v>
      </c>
      <c r="D607" s="81">
        <v>16.29</v>
      </c>
      <c r="E607" s="81">
        <v>16.600000000000001</v>
      </c>
      <c r="F607" s="81">
        <v>2084732</v>
      </c>
    </row>
    <row r="608" spans="1:6" ht="15" x14ac:dyDescent="0.25">
      <c r="A608" s="82">
        <v>40722</v>
      </c>
      <c r="B608" s="81">
        <v>17.059999999999999</v>
      </c>
      <c r="C608" s="81">
        <v>17.25</v>
      </c>
      <c r="D608" s="81">
        <v>16.53</v>
      </c>
      <c r="E608" s="81">
        <v>16.899999999999999</v>
      </c>
      <c r="F608" s="81">
        <v>2127367</v>
      </c>
    </row>
    <row r="609" spans="1:6" ht="15" x14ac:dyDescent="0.25">
      <c r="A609" s="82">
        <v>40721</v>
      </c>
      <c r="B609" s="81">
        <v>17.3</v>
      </c>
      <c r="C609" s="81">
        <v>17.62</v>
      </c>
      <c r="D609" s="81">
        <v>16.79</v>
      </c>
      <c r="E609" s="81">
        <v>16.940000000000001</v>
      </c>
      <c r="F609" s="81">
        <v>1377664</v>
      </c>
    </row>
    <row r="610" spans="1:6" ht="15" x14ac:dyDescent="0.25">
      <c r="A610" s="82">
        <v>40718</v>
      </c>
      <c r="B610" s="81">
        <v>17.64</v>
      </c>
      <c r="C610" s="81">
        <v>18.02</v>
      </c>
      <c r="D610" s="81">
        <v>17.25</v>
      </c>
      <c r="E610" s="81">
        <v>17.260000000000002</v>
      </c>
      <c r="F610" s="81">
        <v>3838533</v>
      </c>
    </row>
    <row r="611" spans="1:6" ht="15" x14ac:dyDescent="0.25">
      <c r="A611" s="82">
        <v>40717</v>
      </c>
      <c r="B611" s="81">
        <v>18.3</v>
      </c>
      <c r="C611" s="81">
        <v>18.829999999999998</v>
      </c>
      <c r="D611" s="81">
        <v>17.579999999999998</v>
      </c>
      <c r="E611" s="81">
        <v>17.670000000000002</v>
      </c>
      <c r="F611" s="81">
        <v>3134637</v>
      </c>
    </row>
    <row r="612" spans="1:6" ht="15" x14ac:dyDescent="0.25">
      <c r="A612" s="82">
        <v>40716</v>
      </c>
      <c r="B612" s="81">
        <v>19</v>
      </c>
      <c r="C612" s="81">
        <v>19.190000000000001</v>
      </c>
      <c r="D612" s="81">
        <v>18.27</v>
      </c>
      <c r="E612" s="81">
        <v>18.46</v>
      </c>
      <c r="F612" s="81">
        <v>2209314</v>
      </c>
    </row>
    <row r="613" spans="1:6" ht="15" x14ac:dyDescent="0.25">
      <c r="A613" s="82">
        <v>40715</v>
      </c>
      <c r="B613" s="81">
        <v>20.16</v>
      </c>
      <c r="C613" s="81">
        <v>20.46</v>
      </c>
      <c r="D613" s="81">
        <v>18.88</v>
      </c>
      <c r="E613" s="81">
        <v>18.940000000000001</v>
      </c>
      <c r="F613" s="81">
        <v>1622168</v>
      </c>
    </row>
    <row r="614" spans="1:6" ht="15" x14ac:dyDescent="0.25">
      <c r="A614" s="82">
        <v>40714</v>
      </c>
      <c r="B614" s="81">
        <v>20.29</v>
      </c>
      <c r="C614" s="81">
        <v>21.06</v>
      </c>
      <c r="D614" s="81">
        <v>19.96</v>
      </c>
      <c r="E614" s="81">
        <v>20.14</v>
      </c>
      <c r="F614" s="81">
        <v>1589193</v>
      </c>
    </row>
    <row r="615" spans="1:6" ht="15" x14ac:dyDescent="0.25">
      <c r="A615" s="82">
        <v>40711</v>
      </c>
      <c r="B615" s="81">
        <v>20.12</v>
      </c>
      <c r="C615" s="81">
        <v>20.5</v>
      </c>
      <c r="D615" s="81">
        <v>19.649999999999999</v>
      </c>
      <c r="E615" s="81">
        <v>20.41</v>
      </c>
      <c r="F615" s="81">
        <v>3294498</v>
      </c>
    </row>
    <row r="616" spans="1:6" ht="15" x14ac:dyDescent="0.25">
      <c r="A616" s="82">
        <v>40710</v>
      </c>
      <c r="B616" s="81">
        <v>19.91</v>
      </c>
      <c r="C616" s="81">
        <v>20.350000000000001</v>
      </c>
      <c r="D616" s="81">
        <v>18.97</v>
      </c>
      <c r="E616" s="81">
        <v>19.84</v>
      </c>
      <c r="F616" s="81">
        <v>953081</v>
      </c>
    </row>
    <row r="617" spans="1:6" ht="15" x14ac:dyDescent="0.25">
      <c r="A617" s="82">
        <v>40709</v>
      </c>
      <c r="B617" s="81">
        <v>20.23</v>
      </c>
      <c r="C617" s="81">
        <v>20.39</v>
      </c>
      <c r="D617" s="81">
        <v>19.420000000000002</v>
      </c>
      <c r="E617" s="81">
        <v>19.899999999999999</v>
      </c>
      <c r="F617" s="81">
        <v>757437</v>
      </c>
    </row>
    <row r="618" spans="1:6" ht="15" x14ac:dyDescent="0.25">
      <c r="A618" s="82">
        <v>40708</v>
      </c>
      <c r="B618" s="81">
        <v>19.559999999999999</v>
      </c>
      <c r="C618" s="81">
        <v>20.46</v>
      </c>
      <c r="D618" s="81">
        <v>19.559999999999999</v>
      </c>
      <c r="E618" s="81">
        <v>20.34</v>
      </c>
      <c r="F618" s="81">
        <v>1420755</v>
      </c>
    </row>
    <row r="619" spans="1:6" ht="15" x14ac:dyDescent="0.25">
      <c r="A619" s="82">
        <v>40707</v>
      </c>
      <c r="B619" s="81">
        <v>19.489999999999998</v>
      </c>
      <c r="C619" s="81">
        <v>19.899999999999999</v>
      </c>
      <c r="D619" s="81">
        <v>19.41</v>
      </c>
      <c r="E619" s="81">
        <v>19.440000000000001</v>
      </c>
      <c r="F619" s="81">
        <v>757872</v>
      </c>
    </row>
    <row r="620" spans="1:6" ht="15" x14ac:dyDescent="0.25">
      <c r="A620" s="82">
        <v>40704</v>
      </c>
      <c r="B620" s="81">
        <v>19.559999999999999</v>
      </c>
      <c r="C620" s="81">
        <v>19.920000000000002</v>
      </c>
      <c r="D620" s="81">
        <v>19.100000000000001</v>
      </c>
      <c r="E620" s="81">
        <v>19.5</v>
      </c>
      <c r="F620" s="81">
        <v>854313</v>
      </c>
    </row>
    <row r="621" spans="1:6" ht="15" x14ac:dyDescent="0.25">
      <c r="A621" s="82">
        <v>40703</v>
      </c>
      <c r="B621" s="81">
        <v>19.18</v>
      </c>
      <c r="C621" s="81">
        <v>19.95</v>
      </c>
      <c r="D621" s="81">
        <v>18.96</v>
      </c>
      <c r="E621" s="81">
        <v>19.739999999999998</v>
      </c>
      <c r="F621" s="81">
        <v>1334394</v>
      </c>
    </row>
    <row r="622" spans="1:6" ht="15" x14ac:dyDescent="0.25">
      <c r="A622" s="82">
        <v>40702</v>
      </c>
      <c r="B622" s="81">
        <v>18.940000000000001</v>
      </c>
      <c r="C622" s="81">
        <v>19.48</v>
      </c>
      <c r="D622" s="81">
        <v>18.75</v>
      </c>
      <c r="E622" s="81">
        <v>19.22</v>
      </c>
      <c r="F622" s="81">
        <v>1054540</v>
      </c>
    </row>
    <row r="623" spans="1:6" ht="15" x14ac:dyDescent="0.25">
      <c r="A623" s="82">
        <v>40701</v>
      </c>
      <c r="B623" s="81">
        <v>18.239999999999998</v>
      </c>
      <c r="C623" s="81">
        <v>19.239999999999998</v>
      </c>
      <c r="D623" s="81">
        <v>18.22</v>
      </c>
      <c r="E623" s="81">
        <v>18.97</v>
      </c>
      <c r="F623" s="81">
        <v>1438210</v>
      </c>
    </row>
    <row r="624" spans="1:6" ht="15" x14ac:dyDescent="0.25">
      <c r="A624" s="82">
        <v>40700</v>
      </c>
      <c r="B624" s="81">
        <v>18.239999999999998</v>
      </c>
      <c r="C624" s="81">
        <v>18.68</v>
      </c>
      <c r="D624" s="81">
        <v>18.2</v>
      </c>
      <c r="E624" s="81">
        <v>18.3</v>
      </c>
      <c r="F624" s="81">
        <v>1049521</v>
      </c>
    </row>
    <row r="625" spans="1:6" ht="15" x14ac:dyDescent="0.25">
      <c r="A625" s="82">
        <v>40697</v>
      </c>
      <c r="B625" s="81">
        <v>18.53</v>
      </c>
      <c r="C625" s="81">
        <v>18.920000000000002</v>
      </c>
      <c r="D625" s="81">
        <v>18.2</v>
      </c>
      <c r="E625" s="81">
        <v>18.32</v>
      </c>
      <c r="F625" s="81">
        <v>1422878</v>
      </c>
    </row>
    <row r="626" spans="1:6" ht="15" x14ac:dyDescent="0.25">
      <c r="A626" s="82">
        <v>40696</v>
      </c>
      <c r="B626" s="81">
        <v>18.66</v>
      </c>
      <c r="C626" s="81">
        <v>19.190000000000001</v>
      </c>
      <c r="D626" s="81">
        <v>18.55</v>
      </c>
      <c r="E626" s="81">
        <v>18.690000000000001</v>
      </c>
      <c r="F626" s="81">
        <v>1313329</v>
      </c>
    </row>
    <row r="627" spans="1:6" ht="15" x14ac:dyDescent="0.25">
      <c r="A627" s="82">
        <v>40695</v>
      </c>
      <c r="B627" s="81">
        <v>19.62</v>
      </c>
      <c r="C627" s="81">
        <v>19.62</v>
      </c>
      <c r="D627" s="81">
        <v>18.43</v>
      </c>
      <c r="E627" s="81">
        <v>18.79</v>
      </c>
      <c r="F627" s="81">
        <v>2716456</v>
      </c>
    </row>
    <row r="628" spans="1:6" ht="15" x14ac:dyDescent="0.25">
      <c r="A628" s="82">
        <v>40694</v>
      </c>
      <c r="B628" s="81">
        <v>19.66</v>
      </c>
      <c r="C628" s="81">
        <v>20.07</v>
      </c>
      <c r="D628" s="81">
        <v>19.52</v>
      </c>
      <c r="E628" s="81">
        <v>19.62</v>
      </c>
      <c r="F628" s="81">
        <v>2354378</v>
      </c>
    </row>
    <row r="629" spans="1:6" ht="15" x14ac:dyDescent="0.25">
      <c r="A629" s="82">
        <v>40690</v>
      </c>
      <c r="B629" s="81">
        <v>19.350000000000001</v>
      </c>
      <c r="C629" s="81">
        <v>19.62</v>
      </c>
      <c r="D629" s="81">
        <v>19.25</v>
      </c>
      <c r="E629" s="81">
        <v>19.559999999999999</v>
      </c>
      <c r="F629" s="81">
        <v>1475669</v>
      </c>
    </row>
    <row r="630" spans="1:6" ht="15" x14ac:dyDescent="0.25">
      <c r="A630" s="82">
        <v>40689</v>
      </c>
      <c r="B630" s="81">
        <v>19.13</v>
      </c>
      <c r="C630" s="81">
        <v>19.5</v>
      </c>
      <c r="D630" s="81">
        <v>19.12</v>
      </c>
      <c r="E630" s="81">
        <v>19.46</v>
      </c>
      <c r="F630" s="81">
        <v>1622121</v>
      </c>
    </row>
    <row r="631" spans="1:6" ht="15" x14ac:dyDescent="0.25">
      <c r="A631" s="82">
        <v>40688</v>
      </c>
      <c r="B631" s="81">
        <v>19.3</v>
      </c>
      <c r="C631" s="81">
        <v>19.5</v>
      </c>
      <c r="D631" s="81">
        <v>18.82</v>
      </c>
      <c r="E631" s="81">
        <v>19.21</v>
      </c>
      <c r="F631" s="81">
        <v>1990762</v>
      </c>
    </row>
    <row r="632" spans="1:6" ht="15" x14ac:dyDescent="0.25">
      <c r="A632" s="82">
        <v>40687</v>
      </c>
      <c r="B632" s="81">
        <v>18.75</v>
      </c>
      <c r="C632" s="81">
        <v>19.5</v>
      </c>
      <c r="D632" s="81">
        <v>18.600000000000001</v>
      </c>
      <c r="E632" s="81">
        <v>19.32</v>
      </c>
      <c r="F632" s="81">
        <v>4928161</v>
      </c>
    </row>
    <row r="633" spans="1:6" ht="15" x14ac:dyDescent="0.25">
      <c r="A633" s="82">
        <v>40686</v>
      </c>
      <c r="B633" s="81">
        <v>18.100000000000001</v>
      </c>
      <c r="C633" s="81">
        <v>18.68</v>
      </c>
      <c r="D633" s="81">
        <v>17.899999999999999</v>
      </c>
      <c r="E633" s="81">
        <v>18.59</v>
      </c>
      <c r="F633" s="81">
        <v>4918976</v>
      </c>
    </row>
    <row r="634" spans="1:6" ht="15" x14ac:dyDescent="0.25">
      <c r="A634" s="82">
        <v>40683</v>
      </c>
      <c r="B634" s="81">
        <v>18.45</v>
      </c>
      <c r="C634" s="81">
        <v>18.690000000000001</v>
      </c>
      <c r="D634" s="81">
        <v>17.72</v>
      </c>
      <c r="E634" s="81">
        <v>18.329999999999998</v>
      </c>
      <c r="F634" s="81">
        <v>11433540</v>
      </c>
    </row>
    <row r="635" spans="1:6" ht="15" x14ac:dyDescent="0.25">
      <c r="A635" s="82">
        <v>40682</v>
      </c>
      <c r="B635" s="81">
        <v>14.13</v>
      </c>
      <c r="C635" s="81">
        <v>14.15</v>
      </c>
      <c r="D635" s="81">
        <v>13.83</v>
      </c>
      <c r="E635" s="81">
        <v>14.11</v>
      </c>
      <c r="F635" s="81">
        <v>734130</v>
      </c>
    </row>
    <row r="636" spans="1:6" ht="15" x14ac:dyDescent="0.25">
      <c r="A636" s="82">
        <v>40681</v>
      </c>
      <c r="B636" s="81">
        <v>13.92</v>
      </c>
      <c r="C636" s="81">
        <v>14.1</v>
      </c>
      <c r="D636" s="81">
        <v>13.8</v>
      </c>
      <c r="E636" s="81">
        <v>13.98</v>
      </c>
      <c r="F636" s="81">
        <v>906443</v>
      </c>
    </row>
    <row r="637" spans="1:6" ht="15" x14ac:dyDescent="0.25">
      <c r="A637" s="82">
        <v>40680</v>
      </c>
      <c r="B637" s="81">
        <v>13.68</v>
      </c>
      <c r="C637" s="81">
        <v>14.15</v>
      </c>
      <c r="D637" s="81">
        <v>13.55</v>
      </c>
      <c r="E637" s="81">
        <v>13.98</v>
      </c>
      <c r="F637" s="81">
        <v>1309656</v>
      </c>
    </row>
    <row r="638" spans="1:6" ht="15" x14ac:dyDescent="0.25">
      <c r="A638" s="82">
        <v>40679</v>
      </c>
      <c r="B638" s="81">
        <v>13.82</v>
      </c>
      <c r="C638" s="81">
        <v>14.54</v>
      </c>
      <c r="D638" s="81">
        <v>13.48</v>
      </c>
      <c r="E638" s="81">
        <v>13.81</v>
      </c>
      <c r="F638" s="81">
        <v>1146991</v>
      </c>
    </row>
    <row r="639" spans="1:6" ht="15" x14ac:dyDescent="0.25">
      <c r="A639" s="82">
        <v>40676</v>
      </c>
      <c r="B639" s="81">
        <v>13.67</v>
      </c>
      <c r="C639" s="81">
        <v>14.15</v>
      </c>
      <c r="D639" s="81">
        <v>13.62</v>
      </c>
      <c r="E639" s="81">
        <v>13.98</v>
      </c>
      <c r="F639" s="81">
        <v>919999</v>
      </c>
    </row>
    <row r="640" spans="1:6" ht="15" x14ac:dyDescent="0.25">
      <c r="A640" s="82">
        <v>40675</v>
      </c>
      <c r="B640" s="81">
        <v>13.74</v>
      </c>
      <c r="C640" s="81">
        <v>13.78</v>
      </c>
      <c r="D640" s="81">
        <v>12.76</v>
      </c>
      <c r="E640" s="81">
        <v>13.63</v>
      </c>
      <c r="F640" s="81">
        <v>970839</v>
      </c>
    </row>
    <row r="641" spans="1:6" ht="15" x14ac:dyDescent="0.25">
      <c r="A641" s="82">
        <v>40674</v>
      </c>
      <c r="B641" s="81">
        <v>13.65</v>
      </c>
      <c r="C641" s="81">
        <v>13.92</v>
      </c>
      <c r="D641" s="81">
        <v>13.4</v>
      </c>
      <c r="E641" s="81">
        <v>13.46</v>
      </c>
      <c r="F641" s="81">
        <v>829997</v>
      </c>
    </row>
    <row r="642" spans="1:6" ht="15" x14ac:dyDescent="0.25">
      <c r="A642" s="82">
        <v>40673</v>
      </c>
      <c r="B642" s="81">
        <v>13.81</v>
      </c>
      <c r="C642" s="81">
        <v>14.18</v>
      </c>
      <c r="D642" s="81">
        <v>13.4</v>
      </c>
      <c r="E642" s="81">
        <v>13.58</v>
      </c>
      <c r="F642" s="81">
        <v>1428100</v>
      </c>
    </row>
    <row r="643" spans="1:6" ht="15" x14ac:dyDescent="0.25">
      <c r="A643" s="82">
        <v>40672</v>
      </c>
      <c r="B643" s="81">
        <v>14.12</v>
      </c>
      <c r="C643" s="81">
        <v>14.19</v>
      </c>
      <c r="D643" s="81">
        <v>13.41</v>
      </c>
      <c r="E643" s="81">
        <v>13.81</v>
      </c>
      <c r="F643" s="81">
        <v>1465809</v>
      </c>
    </row>
    <row r="644" spans="1:6" ht="15" x14ac:dyDescent="0.25">
      <c r="A644" s="82">
        <v>40669</v>
      </c>
      <c r="B644" s="81">
        <v>13.07</v>
      </c>
      <c r="C644" s="81">
        <v>14.58</v>
      </c>
      <c r="D644" s="81">
        <v>12.91</v>
      </c>
      <c r="E644" s="81">
        <v>14.37</v>
      </c>
      <c r="F644" s="81">
        <v>3911455</v>
      </c>
    </row>
    <row r="645" spans="1:6" ht="15" x14ac:dyDescent="0.25">
      <c r="A645" s="82">
        <v>40668</v>
      </c>
      <c r="B645" s="81">
        <v>11.88</v>
      </c>
      <c r="C645" s="81">
        <v>13.17</v>
      </c>
      <c r="D645" s="81">
        <v>11.72</v>
      </c>
      <c r="E645" s="81">
        <v>12.71</v>
      </c>
      <c r="F645" s="81">
        <v>2992598</v>
      </c>
    </row>
    <row r="646" spans="1:6" ht="15" x14ac:dyDescent="0.25">
      <c r="A646" s="82">
        <v>40667</v>
      </c>
      <c r="B646" s="81">
        <v>10.49</v>
      </c>
      <c r="C646" s="81">
        <v>12.34</v>
      </c>
      <c r="D646" s="81">
        <v>10.43</v>
      </c>
      <c r="E646" s="81">
        <v>12.01</v>
      </c>
      <c r="F646" s="81">
        <v>2052358</v>
      </c>
    </row>
    <row r="647" spans="1:6" ht="15" x14ac:dyDescent="0.25">
      <c r="A647" s="82">
        <v>40666</v>
      </c>
      <c r="B647" s="81">
        <v>10.67</v>
      </c>
      <c r="C647" s="81">
        <v>10.7</v>
      </c>
      <c r="D647" s="81">
        <v>10.4</v>
      </c>
      <c r="E647" s="81">
        <v>10.51</v>
      </c>
      <c r="F647" s="81">
        <v>548865</v>
      </c>
    </row>
    <row r="648" spans="1:6" ht="15" x14ac:dyDescent="0.25">
      <c r="A648" s="82">
        <v>40665</v>
      </c>
      <c r="B648" s="81">
        <v>11.03</v>
      </c>
      <c r="C648" s="81">
        <v>11.25</v>
      </c>
      <c r="D648" s="81">
        <v>10.44</v>
      </c>
      <c r="E648" s="81">
        <v>10.72</v>
      </c>
      <c r="F648" s="81">
        <v>1066711</v>
      </c>
    </row>
    <row r="649" spans="1:6" ht="15" x14ac:dyDescent="0.25">
      <c r="A649" s="82">
        <v>40662</v>
      </c>
      <c r="B649" s="81">
        <v>10.9</v>
      </c>
      <c r="C649" s="81">
        <v>11.25</v>
      </c>
      <c r="D649" s="81">
        <v>10.64</v>
      </c>
      <c r="E649" s="81">
        <v>10.99</v>
      </c>
      <c r="F649" s="81">
        <v>1250418</v>
      </c>
    </row>
    <row r="650" spans="1:6" ht="15" x14ac:dyDescent="0.25">
      <c r="A650" s="82">
        <v>40661</v>
      </c>
      <c r="B650" s="81">
        <v>10.220000000000001</v>
      </c>
      <c r="C650" s="81">
        <v>10.95</v>
      </c>
      <c r="D650" s="81">
        <v>10.14</v>
      </c>
      <c r="E650" s="81">
        <v>10.9</v>
      </c>
      <c r="F650" s="81">
        <v>960601</v>
      </c>
    </row>
    <row r="651" spans="1:6" ht="15" x14ac:dyDescent="0.25">
      <c r="A651" s="82">
        <v>40660</v>
      </c>
      <c r="B651" s="81">
        <v>9.93</v>
      </c>
      <c r="C651" s="81">
        <v>10.37</v>
      </c>
      <c r="D651" s="81">
        <v>9.92</v>
      </c>
      <c r="E651" s="81">
        <v>10.27</v>
      </c>
      <c r="F651" s="81">
        <v>1040523</v>
      </c>
    </row>
    <row r="652" spans="1:6" ht="15" x14ac:dyDescent="0.25">
      <c r="A652" s="82">
        <v>40659</v>
      </c>
      <c r="B652" s="81">
        <v>9.94</v>
      </c>
      <c r="C652" s="81">
        <v>10.08</v>
      </c>
      <c r="D652" s="81">
        <v>9.67</v>
      </c>
      <c r="E652" s="81">
        <v>9.9</v>
      </c>
      <c r="F652" s="81">
        <v>979123</v>
      </c>
    </row>
    <row r="653" spans="1:6" ht="15" x14ac:dyDescent="0.25">
      <c r="A653" s="82">
        <v>40658</v>
      </c>
      <c r="B653" s="81">
        <v>10.43</v>
      </c>
      <c r="C653" s="81">
        <v>10.43</v>
      </c>
      <c r="D653" s="81">
        <v>9.64</v>
      </c>
      <c r="E653" s="81">
        <v>9.94</v>
      </c>
      <c r="F653" s="81">
        <v>998780</v>
      </c>
    </row>
    <row r="654" spans="1:6" ht="15" x14ac:dyDescent="0.25">
      <c r="A654" s="82">
        <v>40654</v>
      </c>
      <c r="B654" s="81">
        <v>10.69</v>
      </c>
      <c r="C654" s="81">
        <v>10.79</v>
      </c>
      <c r="D654" s="81">
        <v>10.16</v>
      </c>
      <c r="E654" s="81">
        <v>10.24</v>
      </c>
      <c r="F654" s="81">
        <v>1475761</v>
      </c>
    </row>
    <row r="655" spans="1:6" ht="15" x14ac:dyDescent="0.25">
      <c r="A655" s="82">
        <v>40653</v>
      </c>
      <c r="B655" s="81">
        <v>9.98</v>
      </c>
      <c r="C655" s="81">
        <v>10.66</v>
      </c>
      <c r="D655" s="81">
        <v>9.7799999999999994</v>
      </c>
      <c r="E655" s="81">
        <v>10.66</v>
      </c>
      <c r="F655" s="81">
        <v>2285451</v>
      </c>
    </row>
    <row r="656" spans="1:6" ht="15" x14ac:dyDescent="0.25">
      <c r="A656" s="82">
        <v>40652</v>
      </c>
      <c r="B656" s="81">
        <v>8.7799999999999994</v>
      </c>
      <c r="C656" s="81">
        <v>10.050000000000001</v>
      </c>
      <c r="D656" s="81">
        <v>8.4499999999999993</v>
      </c>
      <c r="E656" s="81">
        <v>9.9600000000000009</v>
      </c>
      <c r="F656" s="81">
        <v>3572870</v>
      </c>
    </row>
    <row r="657" spans="1:6" ht="15" x14ac:dyDescent="0.25">
      <c r="A657" s="82">
        <v>40651</v>
      </c>
      <c r="B657" s="81">
        <v>8.92</v>
      </c>
      <c r="C657" s="81">
        <v>9.0500000000000007</v>
      </c>
      <c r="D657" s="81">
        <v>8.66</v>
      </c>
      <c r="E657" s="81">
        <v>8.77</v>
      </c>
      <c r="F657" s="81">
        <v>1058511</v>
      </c>
    </row>
    <row r="658" spans="1:6" ht="15" x14ac:dyDescent="0.25">
      <c r="A658" s="82">
        <v>40648</v>
      </c>
      <c r="B658" s="81">
        <v>9.2100000000000009</v>
      </c>
      <c r="C658" s="81">
        <v>9.23</v>
      </c>
      <c r="D658" s="81">
        <v>9.0399999999999991</v>
      </c>
      <c r="E658" s="81">
        <v>9.07</v>
      </c>
      <c r="F658" s="81">
        <v>483483</v>
      </c>
    </row>
    <row r="659" spans="1:6" ht="15" x14ac:dyDescent="0.25">
      <c r="A659" s="82">
        <v>40647</v>
      </c>
      <c r="B659" s="81">
        <v>9.25</v>
      </c>
      <c r="C659" s="81">
        <v>9.35</v>
      </c>
      <c r="D659" s="81">
        <v>8.93</v>
      </c>
      <c r="E659" s="81">
        <v>9.0299999999999994</v>
      </c>
      <c r="F659" s="81">
        <v>551974</v>
      </c>
    </row>
    <row r="660" spans="1:6" ht="15" x14ac:dyDescent="0.25">
      <c r="A660" s="82">
        <v>40646</v>
      </c>
      <c r="B660" s="81">
        <v>9.1</v>
      </c>
      <c r="C660" s="81">
        <v>9.27</v>
      </c>
      <c r="D660" s="81">
        <v>9.01</v>
      </c>
      <c r="E660" s="81">
        <v>9.23</v>
      </c>
      <c r="F660" s="81">
        <v>501193</v>
      </c>
    </row>
    <row r="661" spans="1:6" ht="15" x14ac:dyDescent="0.25">
      <c r="A661" s="82">
        <v>40645</v>
      </c>
      <c r="B661" s="81">
        <v>9.2899999999999991</v>
      </c>
      <c r="C661" s="81">
        <v>9.49</v>
      </c>
      <c r="D661" s="81">
        <v>9.01</v>
      </c>
      <c r="E661" s="81">
        <v>9.02</v>
      </c>
      <c r="F661" s="81">
        <v>797310</v>
      </c>
    </row>
    <row r="662" spans="1:6" ht="15" x14ac:dyDescent="0.25">
      <c r="A662" s="82">
        <v>40644</v>
      </c>
      <c r="B662" s="81">
        <v>9.25</v>
      </c>
      <c r="C662" s="81">
        <v>9.4</v>
      </c>
      <c r="D662" s="81">
        <v>9.2100000000000009</v>
      </c>
      <c r="E662" s="81">
        <v>9.3800000000000008</v>
      </c>
      <c r="F662" s="81">
        <v>437596</v>
      </c>
    </row>
    <row r="663" spans="1:6" ht="15" x14ac:dyDescent="0.25">
      <c r="A663" s="82">
        <v>40641</v>
      </c>
      <c r="B663" s="81">
        <v>9.73</v>
      </c>
      <c r="C663" s="81">
        <v>9.8000000000000007</v>
      </c>
      <c r="D663" s="81">
        <v>9.19</v>
      </c>
      <c r="E663" s="81">
        <v>9.24</v>
      </c>
      <c r="F663" s="81">
        <v>768972</v>
      </c>
    </row>
    <row r="664" spans="1:6" ht="15" x14ac:dyDescent="0.25">
      <c r="A664" s="82">
        <v>40640</v>
      </c>
      <c r="B664" s="81">
        <v>9.58</v>
      </c>
      <c r="C664" s="81">
        <v>9.85</v>
      </c>
      <c r="D664" s="81">
        <v>9.5299999999999994</v>
      </c>
      <c r="E664" s="81">
        <v>9.73</v>
      </c>
      <c r="F664" s="81">
        <v>849635</v>
      </c>
    </row>
    <row r="665" spans="1:6" ht="15" x14ac:dyDescent="0.25">
      <c r="A665" s="82">
        <v>40639</v>
      </c>
      <c r="B665" s="81">
        <v>9.35</v>
      </c>
      <c r="C665" s="81">
        <v>9.58</v>
      </c>
      <c r="D665" s="81">
        <v>9.1999999999999993</v>
      </c>
      <c r="E665" s="81">
        <v>9.58</v>
      </c>
      <c r="F665" s="81">
        <v>585481</v>
      </c>
    </row>
    <row r="666" spans="1:6" ht="15" x14ac:dyDescent="0.25">
      <c r="A666" s="82">
        <v>40638</v>
      </c>
      <c r="B666" s="81">
        <v>8.9</v>
      </c>
      <c r="C666" s="81">
        <v>9.33</v>
      </c>
      <c r="D666" s="81">
        <v>8.9</v>
      </c>
      <c r="E666" s="81">
        <v>9.23</v>
      </c>
      <c r="F666" s="81">
        <v>623570</v>
      </c>
    </row>
    <row r="667" spans="1:6" ht="15" x14ac:dyDescent="0.25">
      <c r="A667" s="82">
        <v>40637</v>
      </c>
      <c r="B667" s="81">
        <v>9.1999999999999993</v>
      </c>
      <c r="C667" s="81">
        <v>9.2899999999999991</v>
      </c>
      <c r="D667" s="81">
        <v>8.82</v>
      </c>
      <c r="E667" s="81">
        <v>8.93</v>
      </c>
      <c r="F667" s="81">
        <v>935125</v>
      </c>
    </row>
    <row r="668" spans="1:6" ht="15" x14ac:dyDescent="0.25">
      <c r="A668" s="82">
        <v>40634</v>
      </c>
      <c r="B668" s="81">
        <v>9.39</v>
      </c>
      <c r="C668" s="81">
        <v>9.39</v>
      </c>
      <c r="D668" s="81">
        <v>9.1</v>
      </c>
      <c r="E668" s="81">
        <v>9.18</v>
      </c>
      <c r="F668" s="81">
        <v>657100</v>
      </c>
    </row>
    <row r="669" spans="1:6" ht="15" x14ac:dyDescent="0.25">
      <c r="A669" s="82">
        <v>40633</v>
      </c>
      <c r="B669" s="81">
        <v>9.73</v>
      </c>
      <c r="C669" s="81">
        <v>9.7899999999999991</v>
      </c>
      <c r="D669" s="81">
        <v>9.08</v>
      </c>
      <c r="E669" s="81">
        <v>9.19</v>
      </c>
      <c r="F669" s="81">
        <v>1150265</v>
      </c>
    </row>
    <row r="670" spans="1:6" ht="15" x14ac:dyDescent="0.25">
      <c r="A670" s="82">
        <v>40632</v>
      </c>
      <c r="B670" s="81">
        <v>9.76</v>
      </c>
      <c r="C670" s="81">
        <v>9.93</v>
      </c>
      <c r="D670" s="81">
        <v>9.64</v>
      </c>
      <c r="E670" s="81">
        <v>9.75</v>
      </c>
      <c r="F670" s="81">
        <v>715346</v>
      </c>
    </row>
    <row r="671" spans="1:6" ht="15" x14ac:dyDescent="0.25">
      <c r="A671" s="82">
        <v>40631</v>
      </c>
      <c r="B671" s="81">
        <v>9.7200000000000006</v>
      </c>
      <c r="C671" s="81">
        <v>9.8800000000000008</v>
      </c>
      <c r="D671" s="81">
        <v>9.4600000000000009</v>
      </c>
      <c r="E671" s="81">
        <v>9.7200000000000006</v>
      </c>
      <c r="F671" s="81">
        <v>932104</v>
      </c>
    </row>
    <row r="672" spans="1:6" ht="15" x14ac:dyDescent="0.25">
      <c r="A672" s="82">
        <v>40630</v>
      </c>
      <c r="B672" s="81">
        <v>9.23</v>
      </c>
      <c r="C672" s="81">
        <v>10.050000000000001</v>
      </c>
      <c r="D672" s="81">
        <v>9.2100000000000009</v>
      </c>
      <c r="E672" s="81">
        <v>9.7100000000000009</v>
      </c>
      <c r="F672" s="81">
        <v>2769973</v>
      </c>
    </row>
    <row r="673" spans="1:6" ht="15" x14ac:dyDescent="0.25">
      <c r="A673" s="82">
        <v>40627</v>
      </c>
      <c r="B673" s="81">
        <v>9.33</v>
      </c>
      <c r="C673" s="81">
        <v>9.35</v>
      </c>
      <c r="D673" s="81">
        <v>9.15</v>
      </c>
      <c r="E673" s="81">
        <v>9.2200000000000006</v>
      </c>
      <c r="F673" s="81">
        <v>868962</v>
      </c>
    </row>
    <row r="674" spans="1:6" ht="15" x14ac:dyDescent="0.25">
      <c r="A674" s="82">
        <v>40626</v>
      </c>
      <c r="B674" s="81">
        <v>9.2100000000000009</v>
      </c>
      <c r="C674" s="81">
        <v>9.48</v>
      </c>
      <c r="D674" s="81">
        <v>9.0500000000000007</v>
      </c>
      <c r="E674" s="81">
        <v>9.25</v>
      </c>
      <c r="F674" s="81">
        <v>1076959</v>
      </c>
    </row>
    <row r="675" spans="1:6" ht="15" x14ac:dyDescent="0.25">
      <c r="A675" s="82">
        <v>40625</v>
      </c>
      <c r="B675" s="81">
        <v>9.2100000000000009</v>
      </c>
      <c r="C675" s="81">
        <v>9.26</v>
      </c>
      <c r="D675" s="81">
        <v>8.9600000000000009</v>
      </c>
      <c r="E675" s="81">
        <v>9.1</v>
      </c>
      <c r="F675" s="81">
        <v>1583447</v>
      </c>
    </row>
    <row r="676" spans="1:6" ht="15" x14ac:dyDescent="0.25">
      <c r="A676" s="82">
        <v>40624</v>
      </c>
      <c r="B676" s="81">
        <v>9.2899999999999991</v>
      </c>
      <c r="C676" s="81">
        <v>9.48</v>
      </c>
      <c r="D676" s="81">
        <v>9.0500000000000007</v>
      </c>
      <c r="E676" s="81">
        <v>9.25</v>
      </c>
      <c r="F676" s="81">
        <v>1486436</v>
      </c>
    </row>
    <row r="677" spans="1:6" ht="15" x14ac:dyDescent="0.25">
      <c r="A677" s="82">
        <v>40623</v>
      </c>
      <c r="B677" s="81">
        <v>9.1</v>
      </c>
      <c r="C677" s="81">
        <v>9.39</v>
      </c>
      <c r="D677" s="81">
        <v>8.75</v>
      </c>
      <c r="E677" s="81">
        <v>9.26</v>
      </c>
      <c r="F677" s="81">
        <v>2731393</v>
      </c>
    </row>
    <row r="678" spans="1:6" ht="15" x14ac:dyDescent="0.25">
      <c r="A678" s="82">
        <v>40620</v>
      </c>
      <c r="B678" s="81">
        <v>9.41</v>
      </c>
      <c r="C678" s="81">
        <v>9.7200000000000006</v>
      </c>
      <c r="D678" s="81">
        <v>8.89</v>
      </c>
      <c r="E678" s="81">
        <v>8.89</v>
      </c>
      <c r="F678" s="81">
        <v>6360404</v>
      </c>
    </row>
    <row r="679" spans="1:6" ht="15" x14ac:dyDescent="0.25">
      <c r="A679" s="82">
        <v>40619</v>
      </c>
      <c r="B679" s="81">
        <v>9.9700000000000006</v>
      </c>
      <c r="C679" s="81">
        <v>10</v>
      </c>
      <c r="D679" s="81">
        <v>9.25</v>
      </c>
      <c r="E679" s="81">
        <v>9.2899999999999991</v>
      </c>
      <c r="F679" s="81">
        <v>1272697</v>
      </c>
    </row>
    <row r="680" spans="1:6" ht="15" x14ac:dyDescent="0.25">
      <c r="A680" s="82">
        <v>40618</v>
      </c>
      <c r="B680" s="81">
        <v>9.94</v>
      </c>
      <c r="C680" s="81">
        <v>10.199999999999999</v>
      </c>
      <c r="D680" s="81">
        <v>9.6999999999999993</v>
      </c>
      <c r="E680" s="81">
        <v>9.7100000000000009</v>
      </c>
      <c r="F680" s="81">
        <v>1716247</v>
      </c>
    </row>
    <row r="681" spans="1:6" ht="15" x14ac:dyDescent="0.25">
      <c r="A681" s="82">
        <v>40617</v>
      </c>
      <c r="B681" s="81">
        <v>10.24</v>
      </c>
      <c r="C681" s="81">
        <v>10.53</v>
      </c>
      <c r="D681" s="81">
        <v>9.9</v>
      </c>
      <c r="E681" s="81">
        <v>10.11</v>
      </c>
      <c r="F681" s="81">
        <v>1648841</v>
      </c>
    </row>
    <row r="682" spans="1:6" ht="15" x14ac:dyDescent="0.25">
      <c r="A682" s="82">
        <v>40616</v>
      </c>
      <c r="B682" s="81">
        <v>11.6</v>
      </c>
      <c r="C682" s="81">
        <v>11.6</v>
      </c>
      <c r="D682" s="81">
        <v>10.54</v>
      </c>
      <c r="E682" s="81">
        <v>10.67</v>
      </c>
      <c r="F682" s="81">
        <v>1839245</v>
      </c>
    </row>
    <row r="683" spans="1:6" ht="15" x14ac:dyDescent="0.25">
      <c r="A683" s="82">
        <v>40613</v>
      </c>
      <c r="B683" s="81">
        <v>11.98</v>
      </c>
      <c r="C683" s="81">
        <v>12.04</v>
      </c>
      <c r="D683" s="81">
        <v>11.68</v>
      </c>
      <c r="E683" s="81">
        <v>11.74</v>
      </c>
      <c r="F683" s="81">
        <v>534179</v>
      </c>
    </row>
    <row r="684" spans="1:6" ht="15" x14ac:dyDescent="0.25">
      <c r="A684" s="82">
        <v>40612</v>
      </c>
      <c r="B684" s="81">
        <v>11.72</v>
      </c>
      <c r="C684" s="81">
        <v>12.14</v>
      </c>
      <c r="D684" s="81">
        <v>11.36</v>
      </c>
      <c r="E684" s="81">
        <v>12.04</v>
      </c>
      <c r="F684" s="81">
        <v>1131603</v>
      </c>
    </row>
    <row r="685" spans="1:6" ht="15" x14ac:dyDescent="0.25">
      <c r="A685" s="82">
        <v>40611</v>
      </c>
      <c r="B685" s="81">
        <v>11.68</v>
      </c>
      <c r="C685" s="81">
        <v>11.87</v>
      </c>
      <c r="D685" s="81">
        <v>11.54</v>
      </c>
      <c r="E685" s="81">
        <v>11.81</v>
      </c>
      <c r="F685" s="81">
        <v>545517</v>
      </c>
    </row>
    <row r="686" spans="1:6" ht="15" x14ac:dyDescent="0.25">
      <c r="A686" s="82">
        <v>40610</v>
      </c>
      <c r="B686" s="81">
        <v>11.79</v>
      </c>
      <c r="C686" s="81">
        <v>12</v>
      </c>
      <c r="D686" s="81">
        <v>11.54</v>
      </c>
      <c r="E686" s="81">
        <v>11.67</v>
      </c>
      <c r="F686" s="81">
        <v>990293</v>
      </c>
    </row>
    <row r="687" spans="1:6" ht="15" x14ac:dyDescent="0.25">
      <c r="A687" s="82">
        <v>40609</v>
      </c>
      <c r="B687" s="81">
        <v>12.29</v>
      </c>
      <c r="C687" s="81">
        <v>12.39</v>
      </c>
      <c r="D687" s="81">
        <v>11.37</v>
      </c>
      <c r="E687" s="81">
        <v>11.79</v>
      </c>
      <c r="F687" s="81">
        <v>1291440</v>
      </c>
    </row>
    <row r="688" spans="1:6" ht="15" x14ac:dyDescent="0.25">
      <c r="A688" s="82">
        <v>40606</v>
      </c>
      <c r="B688" s="81">
        <v>12.84</v>
      </c>
      <c r="C688" s="81">
        <v>12.98</v>
      </c>
      <c r="D688" s="81">
        <v>12.11</v>
      </c>
      <c r="E688" s="81">
        <v>12.2</v>
      </c>
      <c r="F688" s="81">
        <v>738100</v>
      </c>
    </row>
    <row r="689" spans="1:6" ht="15" x14ac:dyDescent="0.25">
      <c r="A689" s="82">
        <v>40605</v>
      </c>
      <c r="B689" s="81">
        <v>13.35</v>
      </c>
      <c r="C689" s="81">
        <v>13.35</v>
      </c>
      <c r="D689" s="81">
        <v>12.63</v>
      </c>
      <c r="E689" s="81">
        <v>12.85</v>
      </c>
      <c r="F689" s="81">
        <v>829679</v>
      </c>
    </row>
    <row r="690" spans="1:6" ht="15" x14ac:dyDescent="0.25">
      <c r="A690" s="82">
        <v>40604</v>
      </c>
      <c r="B690" s="81">
        <v>12.66</v>
      </c>
      <c r="C690" s="81">
        <v>13.2</v>
      </c>
      <c r="D690" s="81">
        <v>12.53</v>
      </c>
      <c r="E690" s="81">
        <v>13.2</v>
      </c>
      <c r="F690" s="81">
        <v>756557</v>
      </c>
    </row>
    <row r="691" spans="1:6" ht="15" x14ac:dyDescent="0.25">
      <c r="A691" s="82">
        <v>40603</v>
      </c>
      <c r="B691" s="81">
        <v>13.39</v>
      </c>
      <c r="C691" s="81">
        <v>13.49</v>
      </c>
      <c r="D691" s="81">
        <v>12.65</v>
      </c>
      <c r="E691" s="81">
        <v>12.7</v>
      </c>
      <c r="F691" s="81">
        <v>836701</v>
      </c>
    </row>
    <row r="692" spans="1:6" ht="15" x14ac:dyDescent="0.25">
      <c r="A692" s="82">
        <v>40602</v>
      </c>
      <c r="B692" s="81">
        <v>13.77</v>
      </c>
      <c r="C692" s="81">
        <v>13.99</v>
      </c>
      <c r="D692" s="81">
        <v>13.33</v>
      </c>
      <c r="E692" s="81">
        <v>13.39</v>
      </c>
      <c r="F692" s="81">
        <v>686723</v>
      </c>
    </row>
    <row r="693" spans="1:6" ht="15" x14ac:dyDescent="0.25">
      <c r="A693" s="82">
        <v>40599</v>
      </c>
      <c r="B693" s="81">
        <v>14.24</v>
      </c>
      <c r="C693" s="81">
        <v>14.38</v>
      </c>
      <c r="D693" s="81">
        <v>13.6</v>
      </c>
      <c r="E693" s="81">
        <v>13.71</v>
      </c>
      <c r="F693" s="81">
        <v>840529</v>
      </c>
    </row>
    <row r="694" spans="1:6" ht="15" x14ac:dyDescent="0.25">
      <c r="A694" s="82">
        <v>40598</v>
      </c>
      <c r="B694" s="81">
        <v>14.74</v>
      </c>
      <c r="C694" s="81">
        <v>15.09</v>
      </c>
      <c r="D694" s="81">
        <v>13.93</v>
      </c>
      <c r="E694" s="81">
        <v>14.2</v>
      </c>
      <c r="F694" s="81">
        <v>921468</v>
      </c>
    </row>
    <row r="695" spans="1:6" ht="15" x14ac:dyDescent="0.25">
      <c r="A695" s="82">
        <v>40597</v>
      </c>
      <c r="B695" s="81">
        <v>16.2</v>
      </c>
      <c r="C695" s="81">
        <v>16.25</v>
      </c>
      <c r="D695" s="81">
        <v>14.3</v>
      </c>
      <c r="E695" s="81">
        <v>14.7</v>
      </c>
      <c r="F695" s="81">
        <v>1689152</v>
      </c>
    </row>
    <row r="696" spans="1:6" ht="15" x14ac:dyDescent="0.25">
      <c r="A696" s="82">
        <v>40596</v>
      </c>
      <c r="B696" s="81">
        <v>16.809999999999999</v>
      </c>
      <c r="C696" s="81">
        <v>17.579999999999998</v>
      </c>
      <c r="D696" s="81">
        <v>15.62</v>
      </c>
      <c r="E696" s="81">
        <v>15.94</v>
      </c>
      <c r="F696" s="81">
        <v>2446092</v>
      </c>
    </row>
    <row r="697" spans="1:6" ht="15" x14ac:dyDescent="0.25">
      <c r="A697" s="82">
        <v>40592</v>
      </c>
      <c r="B697" s="81">
        <v>18.87</v>
      </c>
      <c r="C697" s="81">
        <v>19.09</v>
      </c>
      <c r="D697" s="81">
        <v>18.510000000000002</v>
      </c>
      <c r="E697" s="81">
        <v>18.61</v>
      </c>
      <c r="F697" s="81">
        <v>548034</v>
      </c>
    </row>
    <row r="698" spans="1:6" ht="15" x14ac:dyDescent="0.25">
      <c r="A698" s="82">
        <v>40591</v>
      </c>
      <c r="B698" s="81">
        <v>18.78</v>
      </c>
      <c r="C698" s="81">
        <v>19.05</v>
      </c>
      <c r="D698" s="81">
        <v>18.670000000000002</v>
      </c>
      <c r="E698" s="81">
        <v>18.84</v>
      </c>
      <c r="F698" s="81">
        <v>359759</v>
      </c>
    </row>
    <row r="699" spans="1:6" ht="15" x14ac:dyDescent="0.25">
      <c r="A699" s="82">
        <v>40590</v>
      </c>
      <c r="B699" s="81">
        <v>18.920000000000002</v>
      </c>
      <c r="C699" s="81">
        <v>19.21</v>
      </c>
      <c r="D699" s="81">
        <v>18.63</v>
      </c>
      <c r="E699" s="81">
        <v>18.77</v>
      </c>
      <c r="F699" s="81">
        <v>630385</v>
      </c>
    </row>
    <row r="700" spans="1:6" ht="15" x14ac:dyDescent="0.25">
      <c r="A700" s="82">
        <v>40589</v>
      </c>
      <c r="B700" s="81">
        <v>19.21</v>
      </c>
      <c r="C700" s="81">
        <v>19.5</v>
      </c>
      <c r="D700" s="81">
        <v>18.39</v>
      </c>
      <c r="E700" s="81">
        <v>18.690000000000001</v>
      </c>
      <c r="F700" s="81">
        <v>674474</v>
      </c>
    </row>
    <row r="701" spans="1:6" ht="15" x14ac:dyDescent="0.25">
      <c r="A701" s="82">
        <v>40588</v>
      </c>
      <c r="B701" s="81">
        <v>18.5</v>
      </c>
      <c r="C701" s="81">
        <v>19</v>
      </c>
      <c r="D701" s="81">
        <v>18.45</v>
      </c>
      <c r="E701" s="81">
        <v>18.78</v>
      </c>
      <c r="F701" s="81">
        <v>471724</v>
      </c>
    </row>
    <row r="702" spans="1:6" ht="15" x14ac:dyDescent="0.25">
      <c r="A702" s="82">
        <v>40585</v>
      </c>
      <c r="B702" s="81">
        <v>17.77</v>
      </c>
      <c r="C702" s="81">
        <v>18.54</v>
      </c>
      <c r="D702" s="81">
        <v>17.61</v>
      </c>
      <c r="E702" s="81">
        <v>18.5</v>
      </c>
      <c r="F702" s="81">
        <v>549063</v>
      </c>
    </row>
    <row r="703" spans="1:6" ht="15" x14ac:dyDescent="0.25">
      <c r="A703" s="82">
        <v>40584</v>
      </c>
      <c r="B703" s="81">
        <v>17.43</v>
      </c>
      <c r="C703" s="81">
        <v>17.97</v>
      </c>
      <c r="D703" s="81">
        <v>17.34</v>
      </c>
      <c r="E703" s="81">
        <v>17.86</v>
      </c>
      <c r="F703" s="81">
        <v>451016</v>
      </c>
    </row>
    <row r="704" spans="1:6" ht="15" x14ac:dyDescent="0.25">
      <c r="A704" s="82">
        <v>40583</v>
      </c>
      <c r="B704" s="81">
        <v>16.98</v>
      </c>
      <c r="C704" s="81">
        <v>17.66</v>
      </c>
      <c r="D704" s="81">
        <v>16.920000000000002</v>
      </c>
      <c r="E704" s="81">
        <v>17.420000000000002</v>
      </c>
      <c r="F704" s="81">
        <v>352966</v>
      </c>
    </row>
    <row r="705" spans="1:6" ht="15" x14ac:dyDescent="0.25">
      <c r="A705" s="82">
        <v>40582</v>
      </c>
      <c r="B705" s="81">
        <v>16.309999999999999</v>
      </c>
      <c r="C705" s="81">
        <v>17.25</v>
      </c>
      <c r="D705" s="81">
        <v>16.149999999999999</v>
      </c>
      <c r="E705" s="81">
        <v>17.11</v>
      </c>
      <c r="F705" s="81">
        <v>388072</v>
      </c>
    </row>
    <row r="706" spans="1:6" ht="15" x14ac:dyDescent="0.25">
      <c r="A706" s="82">
        <v>40581</v>
      </c>
      <c r="B706" s="81">
        <v>16.52</v>
      </c>
      <c r="C706" s="81">
        <v>16.8</v>
      </c>
      <c r="D706" s="81">
        <v>16.29</v>
      </c>
      <c r="E706" s="81">
        <v>16.32</v>
      </c>
      <c r="F706" s="81">
        <v>261426</v>
      </c>
    </row>
    <row r="707" spans="1:6" ht="15" x14ac:dyDescent="0.25">
      <c r="A707" s="82">
        <v>40578</v>
      </c>
      <c r="B707" s="81">
        <v>16.100000000000001</v>
      </c>
      <c r="C707" s="81">
        <v>16.71</v>
      </c>
      <c r="D707" s="81">
        <v>15.91</v>
      </c>
      <c r="E707" s="81">
        <v>16.46</v>
      </c>
      <c r="F707" s="81">
        <v>414765</v>
      </c>
    </row>
    <row r="708" spans="1:6" ht="15" x14ac:dyDescent="0.25">
      <c r="A708" s="82">
        <v>40577</v>
      </c>
      <c r="B708" s="81">
        <v>16.5</v>
      </c>
      <c r="C708" s="81">
        <v>16.62</v>
      </c>
      <c r="D708" s="81">
        <v>15.86</v>
      </c>
      <c r="E708" s="81">
        <v>16.079999999999998</v>
      </c>
      <c r="F708" s="81">
        <v>355794</v>
      </c>
    </row>
    <row r="709" spans="1:6" ht="15" x14ac:dyDescent="0.25">
      <c r="A709" s="82">
        <v>40576</v>
      </c>
      <c r="B709" s="81">
        <v>16.79</v>
      </c>
      <c r="C709" s="81">
        <v>17.5</v>
      </c>
      <c r="D709" s="81">
        <v>16.309999999999999</v>
      </c>
      <c r="E709" s="81">
        <v>16.41</v>
      </c>
      <c r="F709" s="81">
        <v>487151</v>
      </c>
    </row>
    <row r="710" spans="1:6" ht="15" x14ac:dyDescent="0.25">
      <c r="A710" s="82">
        <v>40575</v>
      </c>
      <c r="B710" s="81">
        <v>15.85</v>
      </c>
      <c r="C710" s="81">
        <v>17.2</v>
      </c>
      <c r="D710" s="81">
        <v>15.65</v>
      </c>
      <c r="E710" s="81">
        <v>16.920000000000002</v>
      </c>
      <c r="F710" s="81">
        <v>589223</v>
      </c>
    </row>
    <row r="711" spans="1:6" ht="15" x14ac:dyDescent="0.25">
      <c r="A711" s="82">
        <v>40574</v>
      </c>
      <c r="B711" s="81">
        <v>15.72</v>
      </c>
      <c r="C711" s="81">
        <v>15.9</v>
      </c>
      <c r="D711" s="81">
        <v>15.45</v>
      </c>
      <c r="E711" s="81">
        <v>15.75</v>
      </c>
      <c r="F711" s="81">
        <v>285936</v>
      </c>
    </row>
    <row r="712" spans="1:6" ht="15" x14ac:dyDescent="0.25">
      <c r="A712" s="82">
        <v>40571</v>
      </c>
      <c r="B712" s="81">
        <v>16.14</v>
      </c>
      <c r="C712" s="81">
        <v>16.18</v>
      </c>
      <c r="D712" s="81">
        <v>15.5</v>
      </c>
      <c r="E712" s="81">
        <v>15.51</v>
      </c>
      <c r="F712" s="81">
        <v>430667</v>
      </c>
    </row>
    <row r="713" spans="1:6" ht="15" x14ac:dyDescent="0.25">
      <c r="A713" s="82">
        <v>40570</v>
      </c>
      <c r="B713" s="81">
        <v>16.489999999999998</v>
      </c>
      <c r="C713" s="81">
        <v>16.73</v>
      </c>
      <c r="D713" s="81">
        <v>16.11</v>
      </c>
      <c r="E713" s="81">
        <v>16.12</v>
      </c>
      <c r="F713" s="81">
        <v>210206</v>
      </c>
    </row>
    <row r="714" spans="1:6" ht="15" x14ac:dyDescent="0.25">
      <c r="A714" s="82">
        <v>40569</v>
      </c>
      <c r="B714" s="81">
        <v>16.510000000000002</v>
      </c>
      <c r="C714" s="81">
        <v>16.79</v>
      </c>
      <c r="D714" s="81">
        <v>16.34</v>
      </c>
      <c r="E714" s="81">
        <v>16.5</v>
      </c>
      <c r="F714" s="81">
        <v>282176</v>
      </c>
    </row>
    <row r="715" spans="1:6" ht="15" x14ac:dyDescent="0.25">
      <c r="A715" s="82">
        <v>40568</v>
      </c>
      <c r="B715" s="81">
        <v>16.12</v>
      </c>
      <c r="C715" s="81">
        <v>16.559999999999999</v>
      </c>
      <c r="D715" s="81">
        <v>15.73</v>
      </c>
      <c r="E715" s="81">
        <v>16.489999999999998</v>
      </c>
      <c r="F715" s="81">
        <v>418438</v>
      </c>
    </row>
    <row r="716" spans="1:6" ht="15" x14ac:dyDescent="0.25">
      <c r="A716" s="82">
        <v>40567</v>
      </c>
      <c r="B716" s="81">
        <v>16.77</v>
      </c>
      <c r="C716" s="81">
        <v>16.850000000000001</v>
      </c>
      <c r="D716" s="81">
        <v>16.149999999999999</v>
      </c>
      <c r="E716" s="81">
        <v>16.22</v>
      </c>
      <c r="F716" s="81">
        <v>536001</v>
      </c>
    </row>
    <row r="717" spans="1:6" ht="15" x14ac:dyDescent="0.25">
      <c r="A717" s="82">
        <v>40564</v>
      </c>
      <c r="B717" s="81">
        <v>16.61</v>
      </c>
      <c r="C717" s="81">
        <v>16.79</v>
      </c>
      <c r="D717" s="81">
        <v>16.45</v>
      </c>
      <c r="E717" s="81">
        <v>16.79</v>
      </c>
      <c r="F717" s="81">
        <v>592588</v>
      </c>
    </row>
    <row r="718" spans="1:6" ht="15" x14ac:dyDescent="0.25">
      <c r="A718" s="82">
        <v>40563</v>
      </c>
      <c r="B718" s="81">
        <v>16.79</v>
      </c>
      <c r="C718" s="81">
        <v>17.100000000000001</v>
      </c>
      <c r="D718" s="81">
        <v>15.84</v>
      </c>
      <c r="E718" s="81">
        <v>16.48</v>
      </c>
      <c r="F718" s="81">
        <v>839877</v>
      </c>
    </row>
    <row r="719" spans="1:6" ht="15" x14ac:dyDescent="0.25">
      <c r="A719" s="82">
        <v>40562</v>
      </c>
      <c r="B719" s="81">
        <v>17.12</v>
      </c>
      <c r="C719" s="81">
        <v>17.29</v>
      </c>
      <c r="D719" s="81">
        <v>16.75</v>
      </c>
      <c r="E719" s="81">
        <v>16.809999999999999</v>
      </c>
      <c r="F719" s="81">
        <v>583641</v>
      </c>
    </row>
    <row r="720" spans="1:6" ht="15" x14ac:dyDescent="0.25">
      <c r="A720" s="82">
        <v>40561</v>
      </c>
      <c r="B720" s="81">
        <v>17</v>
      </c>
      <c r="C720" s="81">
        <v>17.16</v>
      </c>
      <c r="D720" s="81">
        <v>16.77</v>
      </c>
      <c r="E720" s="81">
        <v>17.12</v>
      </c>
      <c r="F720" s="81">
        <v>571106</v>
      </c>
    </row>
    <row r="721" spans="1:6" ht="15" x14ac:dyDescent="0.25">
      <c r="A721" s="82">
        <v>40557</v>
      </c>
      <c r="B721" s="81">
        <v>16.670000000000002</v>
      </c>
      <c r="C721" s="81">
        <v>16.899999999999999</v>
      </c>
      <c r="D721" s="81">
        <v>16.309999999999999</v>
      </c>
      <c r="E721" s="81">
        <v>16.88</v>
      </c>
      <c r="F721" s="81">
        <v>391091</v>
      </c>
    </row>
    <row r="722" spans="1:6" ht="15" x14ac:dyDescent="0.25">
      <c r="A722" s="82">
        <v>40556</v>
      </c>
      <c r="B722" s="81">
        <v>16.649999999999999</v>
      </c>
      <c r="C722" s="81">
        <v>16.73</v>
      </c>
      <c r="D722" s="81">
        <v>16.55</v>
      </c>
      <c r="E722" s="81">
        <v>16.63</v>
      </c>
      <c r="F722" s="81">
        <v>544473</v>
      </c>
    </row>
    <row r="723" spans="1:6" ht="15" x14ac:dyDescent="0.25">
      <c r="A723" s="82">
        <v>40555</v>
      </c>
      <c r="B723" s="81">
        <v>16.600000000000001</v>
      </c>
      <c r="C723" s="81">
        <v>16.739999999999998</v>
      </c>
      <c r="D723" s="81">
        <v>16.440000000000001</v>
      </c>
      <c r="E723" s="81">
        <v>16.7</v>
      </c>
      <c r="F723" s="81">
        <v>365077</v>
      </c>
    </row>
    <row r="724" spans="1:6" ht="15" x14ac:dyDescent="0.25">
      <c r="A724" s="82">
        <v>40554</v>
      </c>
      <c r="B724" s="81">
        <v>16.3</v>
      </c>
      <c r="C724" s="81">
        <v>16.510000000000002</v>
      </c>
      <c r="D724" s="81">
        <v>15.99</v>
      </c>
      <c r="E724" s="81">
        <v>16.45</v>
      </c>
      <c r="F724" s="81">
        <v>699743</v>
      </c>
    </row>
    <row r="725" spans="1:6" ht="15" x14ac:dyDescent="0.25">
      <c r="A725" s="82">
        <v>40553</v>
      </c>
      <c r="B725" s="81">
        <v>16.010000000000002</v>
      </c>
      <c r="C725" s="81">
        <v>16.010000000000002</v>
      </c>
      <c r="D725" s="81">
        <v>15.4</v>
      </c>
      <c r="E725" s="81">
        <v>15.92</v>
      </c>
      <c r="F725" s="81">
        <v>629530</v>
      </c>
    </row>
    <row r="726" spans="1:6" ht="15" x14ac:dyDescent="0.25">
      <c r="A726" s="82">
        <v>40550</v>
      </c>
      <c r="B726" s="81">
        <v>16.5</v>
      </c>
      <c r="C726" s="81">
        <v>16.5</v>
      </c>
      <c r="D726" s="81">
        <v>15.92</v>
      </c>
      <c r="E726" s="81">
        <v>15.99</v>
      </c>
      <c r="F726" s="81">
        <v>530827</v>
      </c>
    </row>
    <row r="727" spans="1:6" ht="15" x14ac:dyDescent="0.25">
      <c r="A727" s="82">
        <v>40549</v>
      </c>
      <c r="B727" s="81">
        <v>16.5</v>
      </c>
      <c r="C727" s="81">
        <v>16.5</v>
      </c>
      <c r="D727" s="81">
        <v>16.100000000000001</v>
      </c>
      <c r="E727" s="81">
        <v>16.45</v>
      </c>
      <c r="F727" s="81">
        <v>844153</v>
      </c>
    </row>
    <row r="728" spans="1:6" ht="15" x14ac:dyDescent="0.25">
      <c r="A728" s="82">
        <v>40548</v>
      </c>
      <c r="B728" s="81">
        <v>15.95</v>
      </c>
      <c r="C728" s="81">
        <v>16.170000000000002</v>
      </c>
      <c r="D728" s="81">
        <v>15.68</v>
      </c>
      <c r="E728" s="81">
        <v>16.059999999999999</v>
      </c>
      <c r="F728" s="81">
        <v>844802</v>
      </c>
    </row>
    <row r="729" spans="1:6" ht="15" x14ac:dyDescent="0.25">
      <c r="A729" s="82">
        <v>40547</v>
      </c>
      <c r="B729" s="81">
        <v>15.5</v>
      </c>
      <c r="C729" s="81">
        <v>16</v>
      </c>
      <c r="D729" s="81">
        <v>15.35</v>
      </c>
      <c r="E729" s="81">
        <v>15.5</v>
      </c>
      <c r="F729" s="81">
        <v>906943</v>
      </c>
    </row>
    <row r="730" spans="1:6" ht="15" x14ac:dyDescent="0.25">
      <c r="A730" s="82">
        <v>40546</v>
      </c>
      <c r="B730" s="81">
        <v>14.51</v>
      </c>
      <c r="C730" s="81">
        <v>15.47</v>
      </c>
      <c r="D730" s="81">
        <v>14.39</v>
      </c>
      <c r="E730" s="81">
        <v>15.42</v>
      </c>
      <c r="F730" s="81">
        <v>924048</v>
      </c>
    </row>
    <row r="731" spans="1:6" ht="15" x14ac:dyDescent="0.25">
      <c r="A731" s="82">
        <v>40543</v>
      </c>
      <c r="B731" s="81">
        <v>14.44</v>
      </c>
      <c r="C731" s="81">
        <v>14.44</v>
      </c>
      <c r="D731" s="81">
        <v>14.04</v>
      </c>
      <c r="E731" s="81">
        <v>14.15</v>
      </c>
      <c r="F731" s="81">
        <v>639299</v>
      </c>
    </row>
    <row r="732" spans="1:6" ht="15" x14ac:dyDescent="0.25">
      <c r="A732" s="82">
        <v>40542</v>
      </c>
      <c r="B732" s="81">
        <v>14.27</v>
      </c>
      <c r="C732" s="81">
        <v>14.49</v>
      </c>
      <c r="D732" s="81">
        <v>14.21</v>
      </c>
      <c r="E732" s="81">
        <v>14.33</v>
      </c>
      <c r="F732" s="81">
        <v>233407</v>
      </c>
    </row>
    <row r="733" spans="1:6" ht="15" x14ac:dyDescent="0.25">
      <c r="A733" s="82">
        <v>40541</v>
      </c>
      <c r="B733" s="81">
        <v>14.22</v>
      </c>
      <c r="C733" s="81">
        <v>14.54</v>
      </c>
      <c r="D733" s="81">
        <v>14.12</v>
      </c>
      <c r="E733" s="81">
        <v>14.31</v>
      </c>
      <c r="F733" s="81">
        <v>267997</v>
      </c>
    </row>
    <row r="734" spans="1:6" ht="15" x14ac:dyDescent="0.25">
      <c r="A734" s="82">
        <v>40540</v>
      </c>
      <c r="B734" s="81">
        <v>14.66</v>
      </c>
      <c r="C734" s="81">
        <v>14.66</v>
      </c>
      <c r="D734" s="81">
        <v>14.2</v>
      </c>
      <c r="E734" s="81">
        <v>14.21</v>
      </c>
      <c r="F734" s="81">
        <v>265019</v>
      </c>
    </row>
    <row r="735" spans="1:6" ht="15" x14ac:dyDescent="0.25">
      <c r="A735" s="82">
        <v>40539</v>
      </c>
      <c r="B735" s="81">
        <v>14.35</v>
      </c>
      <c r="C735" s="81">
        <v>14.72</v>
      </c>
      <c r="D735" s="81">
        <v>14.25</v>
      </c>
      <c r="E735" s="81">
        <v>14.59</v>
      </c>
      <c r="F735" s="81">
        <v>218250</v>
      </c>
    </row>
    <row r="736" spans="1:6" ht="15" x14ac:dyDescent="0.25">
      <c r="A736" s="82">
        <v>40535</v>
      </c>
      <c r="B736" s="81">
        <v>14.18</v>
      </c>
      <c r="C736" s="81">
        <v>14.39</v>
      </c>
      <c r="D736" s="81">
        <v>14.12</v>
      </c>
      <c r="E736" s="81">
        <v>14.3</v>
      </c>
      <c r="F736" s="81">
        <v>246712</v>
      </c>
    </row>
    <row r="737" spans="1:6" ht="15" x14ac:dyDescent="0.25">
      <c r="A737" s="82">
        <v>40534</v>
      </c>
      <c r="B737" s="81">
        <v>14.19</v>
      </c>
      <c r="C737" s="81">
        <v>14.24</v>
      </c>
      <c r="D737" s="81">
        <v>14.03</v>
      </c>
      <c r="E737" s="81">
        <v>14.1</v>
      </c>
      <c r="F737" s="81">
        <v>255653</v>
      </c>
    </row>
    <row r="738" spans="1:6" ht="15" x14ac:dyDescent="0.25">
      <c r="A738" s="82">
        <v>40533</v>
      </c>
      <c r="B738" s="81">
        <v>14.12</v>
      </c>
      <c r="C738" s="81">
        <v>14.28</v>
      </c>
      <c r="D738" s="81">
        <v>14.05</v>
      </c>
      <c r="E738" s="81">
        <v>14.14</v>
      </c>
      <c r="F738" s="81">
        <v>319988</v>
      </c>
    </row>
    <row r="739" spans="1:6" ht="15" x14ac:dyDescent="0.25">
      <c r="A739" s="82">
        <v>40532</v>
      </c>
      <c r="B739" s="81">
        <v>14.3</v>
      </c>
      <c r="C739" s="81">
        <v>14.45</v>
      </c>
      <c r="D739" s="81">
        <v>14.05</v>
      </c>
      <c r="E739" s="81">
        <v>14.07</v>
      </c>
      <c r="F739" s="81">
        <v>262851</v>
      </c>
    </row>
    <row r="740" spans="1:6" ht="15" x14ac:dyDescent="0.25">
      <c r="A740" s="82">
        <v>40529</v>
      </c>
      <c r="B740" s="81">
        <v>14.51</v>
      </c>
      <c r="C740" s="81">
        <v>14.63</v>
      </c>
      <c r="D740" s="81">
        <v>14.27</v>
      </c>
      <c r="E740" s="81">
        <v>14.3</v>
      </c>
      <c r="F740" s="81">
        <v>1081528</v>
      </c>
    </row>
    <row r="741" spans="1:6" ht="15" x14ac:dyDescent="0.25">
      <c r="A741" s="82">
        <v>40528</v>
      </c>
      <c r="B741" s="81">
        <v>14.82</v>
      </c>
      <c r="C741" s="81">
        <v>14.94</v>
      </c>
      <c r="D741" s="81">
        <v>14.5</v>
      </c>
      <c r="E741" s="81">
        <v>14.69</v>
      </c>
      <c r="F741" s="81">
        <v>456462</v>
      </c>
    </row>
    <row r="742" spans="1:6" ht="15" x14ac:dyDescent="0.25">
      <c r="A742" s="82">
        <v>40527</v>
      </c>
      <c r="B742" s="81">
        <v>14.9</v>
      </c>
      <c r="C742" s="81">
        <v>14.95</v>
      </c>
      <c r="D742" s="81">
        <v>14.77</v>
      </c>
      <c r="E742" s="81">
        <v>14.81</v>
      </c>
      <c r="F742" s="81">
        <v>337556</v>
      </c>
    </row>
    <row r="743" spans="1:6" ht="15" x14ac:dyDescent="0.25">
      <c r="A743" s="82">
        <v>40526</v>
      </c>
      <c r="B743" s="81">
        <v>14.96</v>
      </c>
      <c r="C743" s="81">
        <v>14.98</v>
      </c>
      <c r="D743" s="81">
        <v>14.75</v>
      </c>
      <c r="E743" s="81">
        <v>14.88</v>
      </c>
      <c r="F743" s="81">
        <v>592850</v>
      </c>
    </row>
    <row r="744" spans="1:6" ht="15" x14ac:dyDescent="0.25">
      <c r="A744" s="82">
        <v>40525</v>
      </c>
      <c r="B744" s="81">
        <v>15.4</v>
      </c>
      <c r="C744" s="81">
        <v>15.4</v>
      </c>
      <c r="D744" s="81">
        <v>14.78</v>
      </c>
      <c r="E744" s="81">
        <v>14.84</v>
      </c>
      <c r="F744" s="81">
        <v>452266</v>
      </c>
    </row>
    <row r="745" spans="1:6" ht="15" x14ac:dyDescent="0.25">
      <c r="A745" s="82">
        <v>40522</v>
      </c>
      <c r="B745" s="81">
        <v>15.19</v>
      </c>
      <c r="C745" s="81">
        <v>15.52</v>
      </c>
      <c r="D745" s="81">
        <v>14.89</v>
      </c>
      <c r="E745" s="81">
        <v>15.08</v>
      </c>
      <c r="F745" s="81">
        <v>489592</v>
      </c>
    </row>
    <row r="746" spans="1:6" ht="15" x14ac:dyDescent="0.25">
      <c r="A746" s="82">
        <v>40521</v>
      </c>
      <c r="B746" s="81">
        <v>15.15</v>
      </c>
      <c r="C746" s="81">
        <v>15.28</v>
      </c>
      <c r="D746" s="81">
        <v>14.76</v>
      </c>
      <c r="E746" s="81">
        <v>15.19</v>
      </c>
      <c r="F746" s="81">
        <v>610266</v>
      </c>
    </row>
    <row r="747" spans="1:6" ht="15" x14ac:dyDescent="0.25">
      <c r="A747" s="82">
        <v>40520</v>
      </c>
      <c r="B747" s="81">
        <v>15.44</v>
      </c>
      <c r="C747" s="81">
        <v>15.67</v>
      </c>
      <c r="D747" s="81">
        <v>14.98</v>
      </c>
      <c r="E747" s="81">
        <v>15</v>
      </c>
      <c r="F747" s="81">
        <v>744613</v>
      </c>
    </row>
    <row r="748" spans="1:6" ht="15" x14ac:dyDescent="0.25">
      <c r="A748" s="82">
        <v>40519</v>
      </c>
      <c r="B748" s="81">
        <v>15.66</v>
      </c>
      <c r="C748" s="81">
        <v>15.96</v>
      </c>
      <c r="D748" s="81">
        <v>15.24</v>
      </c>
      <c r="E748" s="81">
        <v>15.56</v>
      </c>
      <c r="F748" s="81">
        <v>1431246</v>
      </c>
    </row>
    <row r="749" spans="1:6" ht="15" x14ac:dyDescent="0.25">
      <c r="A749" s="82">
        <v>40518</v>
      </c>
      <c r="B749" s="81">
        <v>15.44</v>
      </c>
      <c r="C749" s="81">
        <v>15.82</v>
      </c>
      <c r="D749" s="81">
        <v>14.64</v>
      </c>
      <c r="E749" s="81">
        <v>14.69</v>
      </c>
      <c r="F749" s="81">
        <v>2544485</v>
      </c>
    </row>
    <row r="750" spans="1:6" ht="15" x14ac:dyDescent="0.25">
      <c r="A750" s="82">
        <v>40515</v>
      </c>
      <c r="B750" s="81">
        <v>12.95</v>
      </c>
      <c r="C750" s="81">
        <v>13.33</v>
      </c>
      <c r="D750" s="81">
        <v>12.82</v>
      </c>
      <c r="E750" s="81">
        <v>13.28</v>
      </c>
      <c r="F750" s="81">
        <v>695319</v>
      </c>
    </row>
    <row r="751" spans="1:6" ht="15" x14ac:dyDescent="0.25">
      <c r="A751" s="82">
        <v>40514</v>
      </c>
      <c r="B751" s="81">
        <v>13.51</v>
      </c>
      <c r="C751" s="81">
        <v>13.55</v>
      </c>
      <c r="D751" s="81">
        <v>13</v>
      </c>
      <c r="E751" s="81">
        <v>13.06</v>
      </c>
      <c r="F751" s="81">
        <v>700681</v>
      </c>
    </row>
    <row r="752" spans="1:6" ht="15" x14ac:dyDescent="0.25">
      <c r="A752" s="82">
        <v>40513</v>
      </c>
      <c r="B752" s="81">
        <v>14.19</v>
      </c>
      <c r="C752" s="81">
        <v>14.5</v>
      </c>
      <c r="D752" s="81">
        <v>13.12</v>
      </c>
      <c r="E752" s="81">
        <v>13.46</v>
      </c>
      <c r="F752" s="81">
        <v>1063729</v>
      </c>
    </row>
    <row r="753" spans="1:6" ht="15" x14ac:dyDescent="0.25">
      <c r="A753" s="82">
        <v>40512</v>
      </c>
      <c r="B753" s="81">
        <v>14.28</v>
      </c>
      <c r="C753" s="81">
        <v>14.58</v>
      </c>
      <c r="D753" s="81">
        <v>12.27</v>
      </c>
      <c r="E753" s="81">
        <v>14.02</v>
      </c>
      <c r="F753" s="81">
        <v>3129041</v>
      </c>
    </row>
    <row r="754" spans="1:6" ht="15" x14ac:dyDescent="0.25">
      <c r="A754" s="82">
        <v>40511</v>
      </c>
      <c r="B754" s="81">
        <v>14.88</v>
      </c>
      <c r="C754" s="81">
        <v>15.18</v>
      </c>
      <c r="D754" s="81">
        <v>14.82</v>
      </c>
      <c r="E754" s="81">
        <v>14.87</v>
      </c>
      <c r="F754" s="81">
        <v>399512</v>
      </c>
    </row>
    <row r="755" spans="1:6" ht="15" x14ac:dyDescent="0.25">
      <c r="A755" s="82">
        <v>40508</v>
      </c>
      <c r="B755" s="81">
        <v>15.33</v>
      </c>
      <c r="C755" s="81">
        <v>15.42</v>
      </c>
      <c r="D755" s="81">
        <v>14.95</v>
      </c>
      <c r="E755" s="81">
        <v>14.99</v>
      </c>
      <c r="F755" s="81">
        <v>157435</v>
      </c>
    </row>
    <row r="756" spans="1:6" ht="15" x14ac:dyDescent="0.25">
      <c r="A756" s="82">
        <v>40506</v>
      </c>
      <c r="B756" s="81">
        <v>14.87</v>
      </c>
      <c r="C756" s="81">
        <v>15.39</v>
      </c>
      <c r="D756" s="81">
        <v>14.87</v>
      </c>
      <c r="E756" s="81">
        <v>15.37</v>
      </c>
      <c r="F756" s="81">
        <v>314809</v>
      </c>
    </row>
    <row r="757" spans="1:6" ht="15" x14ac:dyDescent="0.25">
      <c r="A757" s="82">
        <v>40505</v>
      </c>
      <c r="B757" s="81">
        <v>15.15</v>
      </c>
      <c r="C757" s="81">
        <v>15.17</v>
      </c>
      <c r="D757" s="81">
        <v>14.82</v>
      </c>
      <c r="E757" s="81">
        <v>14.92</v>
      </c>
      <c r="F757" s="81">
        <v>339517</v>
      </c>
    </row>
    <row r="758" spans="1:6" ht="15" x14ac:dyDescent="0.25">
      <c r="A758" s="82">
        <v>40504</v>
      </c>
      <c r="B758" s="81">
        <v>15.24</v>
      </c>
      <c r="C758" s="81">
        <v>15.71</v>
      </c>
      <c r="D758" s="81">
        <v>14.9</v>
      </c>
      <c r="E758" s="81">
        <v>15.18</v>
      </c>
      <c r="F758" s="81">
        <v>380619</v>
      </c>
    </row>
    <row r="759" spans="1:6" ht="15" x14ac:dyDescent="0.25">
      <c r="A759" s="82">
        <v>40501</v>
      </c>
      <c r="B759" s="81">
        <v>15.03</v>
      </c>
      <c r="C759" s="81">
        <v>15.18</v>
      </c>
      <c r="D759" s="81">
        <v>14.83</v>
      </c>
      <c r="E759" s="81">
        <v>15.15</v>
      </c>
      <c r="F759" s="81">
        <v>283990</v>
      </c>
    </row>
    <row r="760" spans="1:6" ht="15" x14ac:dyDescent="0.25">
      <c r="A760" s="82">
        <v>40500</v>
      </c>
      <c r="B760" s="81">
        <v>14.99</v>
      </c>
      <c r="C760" s="81">
        <v>15.53</v>
      </c>
      <c r="D760" s="81">
        <v>14.97</v>
      </c>
      <c r="E760" s="81">
        <v>15.07</v>
      </c>
      <c r="F760" s="81">
        <v>499818</v>
      </c>
    </row>
    <row r="761" spans="1:6" ht="15" x14ac:dyDescent="0.25">
      <c r="A761" s="82">
        <v>40499</v>
      </c>
      <c r="B761" s="81">
        <v>14.41</v>
      </c>
      <c r="C761" s="81">
        <v>15.03</v>
      </c>
      <c r="D761" s="81">
        <v>14.2</v>
      </c>
      <c r="E761" s="81">
        <v>14.86</v>
      </c>
      <c r="F761" s="81">
        <v>328337</v>
      </c>
    </row>
    <row r="762" spans="1:6" ht="15" x14ac:dyDescent="0.25">
      <c r="A762" s="82">
        <v>40498</v>
      </c>
      <c r="B762" s="81">
        <v>14.6</v>
      </c>
      <c r="C762" s="81">
        <v>14.88</v>
      </c>
      <c r="D762" s="81">
        <v>14.27</v>
      </c>
      <c r="E762" s="81">
        <v>14.41</v>
      </c>
      <c r="F762" s="81">
        <v>409457</v>
      </c>
    </row>
    <row r="763" spans="1:6" ht="15" x14ac:dyDescent="0.25">
      <c r="A763" s="82">
        <v>40497</v>
      </c>
      <c r="B763" s="81">
        <v>14.72</v>
      </c>
      <c r="C763" s="81">
        <v>15.03</v>
      </c>
      <c r="D763" s="81">
        <v>14.69</v>
      </c>
      <c r="E763" s="81">
        <v>14.72</v>
      </c>
      <c r="F763" s="81">
        <v>253206</v>
      </c>
    </row>
    <row r="764" spans="1:6" ht="15" x14ac:dyDescent="0.25">
      <c r="A764" s="82">
        <v>40494</v>
      </c>
      <c r="B764" s="81">
        <v>14.75</v>
      </c>
      <c r="C764" s="81">
        <v>15.03</v>
      </c>
      <c r="D764" s="81">
        <v>14.6</v>
      </c>
      <c r="E764" s="81">
        <v>14.64</v>
      </c>
      <c r="F764" s="81">
        <v>236378</v>
      </c>
    </row>
    <row r="765" spans="1:6" ht="15" x14ac:dyDescent="0.25">
      <c r="A765" s="82">
        <v>40493</v>
      </c>
      <c r="B765" s="81">
        <v>14.6</v>
      </c>
      <c r="C765" s="81">
        <v>15.14</v>
      </c>
      <c r="D765" s="81">
        <v>14.54</v>
      </c>
      <c r="E765" s="81">
        <v>14.87</v>
      </c>
      <c r="F765" s="81">
        <v>255056</v>
      </c>
    </row>
    <row r="766" spans="1:6" ht="15" x14ac:dyDescent="0.25">
      <c r="A766" s="82">
        <v>40492</v>
      </c>
      <c r="B766" s="81">
        <v>14.73</v>
      </c>
      <c r="C766" s="81">
        <v>14.79</v>
      </c>
      <c r="D766" s="81">
        <v>14.43</v>
      </c>
      <c r="E766" s="81">
        <v>14.78</v>
      </c>
      <c r="F766" s="81">
        <v>321924</v>
      </c>
    </row>
    <row r="767" spans="1:6" ht="15" x14ac:dyDescent="0.25">
      <c r="A767" s="82">
        <v>40491</v>
      </c>
      <c r="B767" s="81">
        <v>14.99</v>
      </c>
      <c r="C767" s="81">
        <v>15.05</v>
      </c>
      <c r="D767" s="81">
        <v>14.56</v>
      </c>
      <c r="E767" s="81">
        <v>14.68</v>
      </c>
      <c r="F767" s="81">
        <v>307035</v>
      </c>
    </row>
    <row r="768" spans="1:6" ht="15" x14ac:dyDescent="0.25">
      <c r="A768" s="82">
        <v>40490</v>
      </c>
      <c r="B768" s="81">
        <v>14.72</v>
      </c>
      <c r="C768" s="81">
        <v>14.98</v>
      </c>
      <c r="D768" s="81">
        <v>14.44</v>
      </c>
      <c r="E768" s="81">
        <v>14.77</v>
      </c>
      <c r="F768" s="81">
        <v>285747</v>
      </c>
    </row>
    <row r="769" spans="1:6" ht="15" x14ac:dyDescent="0.25">
      <c r="A769" s="82">
        <v>40487</v>
      </c>
      <c r="B769" s="81">
        <v>15.71</v>
      </c>
      <c r="C769" s="81">
        <v>15.99</v>
      </c>
      <c r="D769" s="81">
        <v>14.36</v>
      </c>
      <c r="E769" s="81">
        <v>14.72</v>
      </c>
      <c r="F769" s="81">
        <v>1172405</v>
      </c>
    </row>
    <row r="770" spans="1:6" ht="15" x14ac:dyDescent="0.25">
      <c r="A770" s="82">
        <v>40486</v>
      </c>
      <c r="B770" s="81">
        <v>15.29</v>
      </c>
      <c r="C770" s="81">
        <v>15.78</v>
      </c>
      <c r="D770" s="81">
        <v>15.12</v>
      </c>
      <c r="E770" s="81">
        <v>15.77</v>
      </c>
      <c r="F770" s="81">
        <v>734628</v>
      </c>
    </row>
    <row r="771" spans="1:6" ht="15" x14ac:dyDescent="0.25">
      <c r="A771" s="82">
        <v>40485</v>
      </c>
      <c r="B771" s="81">
        <v>15</v>
      </c>
      <c r="C771" s="81">
        <v>15.11</v>
      </c>
      <c r="D771" s="81">
        <v>14.66</v>
      </c>
      <c r="E771" s="81">
        <v>15.01</v>
      </c>
      <c r="F771" s="81">
        <v>305042</v>
      </c>
    </row>
    <row r="772" spans="1:6" ht="15" x14ac:dyDescent="0.25">
      <c r="A772" s="82">
        <v>40484</v>
      </c>
      <c r="B772" s="81">
        <v>14.91</v>
      </c>
      <c r="C772" s="81">
        <v>15</v>
      </c>
      <c r="D772" s="81">
        <v>14.73</v>
      </c>
      <c r="E772" s="81">
        <v>14.97</v>
      </c>
      <c r="F772" s="81">
        <v>327079</v>
      </c>
    </row>
    <row r="773" spans="1:6" ht="15" x14ac:dyDescent="0.25">
      <c r="A773" s="82">
        <v>40483</v>
      </c>
      <c r="B773" s="81">
        <v>15.05</v>
      </c>
      <c r="C773" s="81">
        <v>15.09</v>
      </c>
      <c r="D773" s="81">
        <v>14.55</v>
      </c>
      <c r="E773" s="81">
        <v>14.65</v>
      </c>
      <c r="F773" s="81">
        <v>362390</v>
      </c>
    </row>
    <row r="774" spans="1:6" ht="15" x14ac:dyDescent="0.25">
      <c r="A774" s="82">
        <v>40480</v>
      </c>
      <c r="B774" s="81">
        <v>14.89</v>
      </c>
      <c r="C774" s="81">
        <v>15.01</v>
      </c>
      <c r="D774" s="81">
        <v>14.65</v>
      </c>
      <c r="E774" s="81">
        <v>14.98</v>
      </c>
      <c r="F774" s="81">
        <v>356295</v>
      </c>
    </row>
    <row r="775" spans="1:6" ht="15" x14ac:dyDescent="0.25">
      <c r="A775" s="82">
        <v>40479</v>
      </c>
      <c r="B775" s="81">
        <v>14.98</v>
      </c>
      <c r="C775" s="81">
        <v>15.05</v>
      </c>
      <c r="D775" s="81">
        <v>14.63</v>
      </c>
      <c r="E775" s="81">
        <v>14.91</v>
      </c>
      <c r="F775" s="81">
        <v>504465</v>
      </c>
    </row>
    <row r="776" spans="1:6" ht="15" x14ac:dyDescent="0.25">
      <c r="A776" s="82">
        <v>40478</v>
      </c>
      <c r="B776" s="81">
        <v>15.06</v>
      </c>
      <c r="C776" s="81">
        <v>15.12</v>
      </c>
      <c r="D776" s="81">
        <v>14.83</v>
      </c>
      <c r="E776" s="81">
        <v>14.94</v>
      </c>
      <c r="F776" s="81">
        <v>295942</v>
      </c>
    </row>
    <row r="777" spans="1:6" ht="15" x14ac:dyDescent="0.25">
      <c r="A777" s="82">
        <v>40477</v>
      </c>
      <c r="B777" s="81">
        <v>15.11</v>
      </c>
      <c r="C777" s="81">
        <v>15.45</v>
      </c>
      <c r="D777" s="81">
        <v>14.98</v>
      </c>
      <c r="E777" s="81">
        <v>14.98</v>
      </c>
      <c r="F777" s="81">
        <v>310393</v>
      </c>
    </row>
    <row r="778" spans="1:6" ht="15" x14ac:dyDescent="0.25">
      <c r="A778" s="82">
        <v>40476</v>
      </c>
      <c r="B778" s="81">
        <v>15.09</v>
      </c>
      <c r="C778" s="81">
        <v>15.34</v>
      </c>
      <c r="D778" s="81">
        <v>14.96</v>
      </c>
      <c r="E778" s="81">
        <v>15.17</v>
      </c>
      <c r="F778" s="81">
        <v>301593</v>
      </c>
    </row>
    <row r="779" spans="1:6" ht="15" x14ac:dyDescent="0.25">
      <c r="A779" s="82">
        <v>40473</v>
      </c>
      <c r="B779" s="81">
        <v>15.04</v>
      </c>
      <c r="C779" s="81">
        <v>15.26</v>
      </c>
      <c r="D779" s="81">
        <v>14.9</v>
      </c>
      <c r="E779" s="81">
        <v>15.01</v>
      </c>
      <c r="F779" s="81">
        <v>262831</v>
      </c>
    </row>
    <row r="780" spans="1:6" ht="15" x14ac:dyDescent="0.25">
      <c r="A780" s="82">
        <v>40472</v>
      </c>
      <c r="B780" s="81">
        <v>15.4</v>
      </c>
      <c r="C780" s="81">
        <v>15.4</v>
      </c>
      <c r="D780" s="81">
        <v>14.69</v>
      </c>
      <c r="E780" s="81">
        <v>15.03</v>
      </c>
      <c r="F780" s="81">
        <v>437747</v>
      </c>
    </row>
    <row r="781" spans="1:6" ht="15" x14ac:dyDescent="0.25">
      <c r="A781" s="82">
        <v>40471</v>
      </c>
      <c r="B781" s="81">
        <v>15.39</v>
      </c>
      <c r="C781" s="81">
        <v>15.46</v>
      </c>
      <c r="D781" s="81">
        <v>14.92</v>
      </c>
      <c r="E781" s="81">
        <v>14.96</v>
      </c>
      <c r="F781" s="81">
        <v>618497</v>
      </c>
    </row>
    <row r="782" spans="1:6" ht="15" x14ac:dyDescent="0.25">
      <c r="A782" s="82">
        <v>40470</v>
      </c>
      <c r="B782" s="81">
        <v>15.39</v>
      </c>
      <c r="C782" s="81">
        <v>15.68</v>
      </c>
      <c r="D782" s="81">
        <v>15.26</v>
      </c>
      <c r="E782" s="81">
        <v>15.35</v>
      </c>
      <c r="F782" s="81">
        <v>408517</v>
      </c>
    </row>
    <row r="783" spans="1:6" ht="15" x14ac:dyDescent="0.25">
      <c r="A783" s="82">
        <v>40469</v>
      </c>
      <c r="B783" s="81">
        <v>15.32</v>
      </c>
      <c r="C783" s="81">
        <v>15.69</v>
      </c>
      <c r="D783" s="81">
        <v>15.27</v>
      </c>
      <c r="E783" s="81">
        <v>15.62</v>
      </c>
      <c r="F783" s="81">
        <v>324437</v>
      </c>
    </row>
    <row r="784" spans="1:6" ht="15" x14ac:dyDescent="0.25">
      <c r="A784" s="82">
        <v>40466</v>
      </c>
      <c r="B784" s="81">
        <v>15.96</v>
      </c>
      <c r="C784" s="81">
        <v>16.04</v>
      </c>
      <c r="D784" s="81">
        <v>15.1</v>
      </c>
      <c r="E784" s="81">
        <v>15.26</v>
      </c>
      <c r="F784" s="81">
        <v>703864</v>
      </c>
    </row>
    <row r="785" spans="1:6" ht="15" x14ac:dyDescent="0.25">
      <c r="A785" s="82">
        <v>40465</v>
      </c>
      <c r="B785" s="81">
        <v>16.100000000000001</v>
      </c>
      <c r="C785" s="81">
        <v>16.39</v>
      </c>
      <c r="D785" s="81">
        <v>15.55</v>
      </c>
      <c r="E785" s="81">
        <v>15.61</v>
      </c>
      <c r="F785" s="81">
        <v>927389</v>
      </c>
    </row>
    <row r="786" spans="1:6" ht="15" x14ac:dyDescent="0.25">
      <c r="A786" s="82">
        <v>40464</v>
      </c>
      <c r="B786" s="81">
        <v>16.64</v>
      </c>
      <c r="C786" s="81">
        <v>16.64</v>
      </c>
      <c r="D786" s="81">
        <v>16</v>
      </c>
      <c r="E786" s="81">
        <v>16.04</v>
      </c>
      <c r="F786" s="81">
        <v>622310</v>
      </c>
    </row>
    <row r="787" spans="1:6" ht="15" x14ac:dyDescent="0.25">
      <c r="A787" s="82">
        <v>40463</v>
      </c>
      <c r="B787" s="81">
        <v>17</v>
      </c>
      <c r="C787" s="81">
        <v>17</v>
      </c>
      <c r="D787" s="81">
        <v>16.190000000000001</v>
      </c>
      <c r="E787" s="81">
        <v>16.239999999999998</v>
      </c>
      <c r="F787" s="81">
        <v>595774</v>
      </c>
    </row>
    <row r="788" spans="1:6" ht="15" x14ac:dyDescent="0.25">
      <c r="A788" s="82">
        <v>40462</v>
      </c>
      <c r="B788" s="81">
        <v>16.79</v>
      </c>
      <c r="C788" s="81">
        <v>17.07</v>
      </c>
      <c r="D788" s="81">
        <v>16.57</v>
      </c>
      <c r="E788" s="81">
        <v>16.920000000000002</v>
      </c>
      <c r="F788" s="81">
        <v>321560</v>
      </c>
    </row>
    <row r="789" spans="1:6" ht="15" x14ac:dyDescent="0.25">
      <c r="A789" s="82">
        <v>40459</v>
      </c>
      <c r="B789" s="81">
        <v>16.73</v>
      </c>
      <c r="C789" s="81">
        <v>16.97</v>
      </c>
      <c r="D789" s="81">
        <v>16.510000000000002</v>
      </c>
      <c r="E789" s="81">
        <v>16.71</v>
      </c>
      <c r="F789" s="81">
        <v>423291</v>
      </c>
    </row>
    <row r="790" spans="1:6" ht="15" x14ac:dyDescent="0.25">
      <c r="A790" s="82">
        <v>40458</v>
      </c>
      <c r="B790" s="81">
        <v>16.309999999999999</v>
      </c>
      <c r="C790" s="81">
        <v>16.87</v>
      </c>
      <c r="D790" s="81">
        <v>16.260000000000002</v>
      </c>
      <c r="E790" s="81">
        <v>16.61</v>
      </c>
      <c r="F790" s="81">
        <v>879333</v>
      </c>
    </row>
    <row r="791" spans="1:6" ht="15" x14ac:dyDescent="0.25">
      <c r="A791" s="82">
        <v>40457</v>
      </c>
      <c r="B791" s="81">
        <v>16.579999999999998</v>
      </c>
      <c r="C791" s="81">
        <v>16.579999999999998</v>
      </c>
      <c r="D791" s="81">
        <v>16.09</v>
      </c>
      <c r="E791" s="81">
        <v>16.28</v>
      </c>
      <c r="F791" s="81">
        <v>344430</v>
      </c>
    </row>
    <row r="792" spans="1:6" ht="15" x14ac:dyDescent="0.25">
      <c r="A792" s="82">
        <v>40456</v>
      </c>
      <c r="B792" s="81">
        <v>15.59</v>
      </c>
      <c r="C792" s="81">
        <v>16.34</v>
      </c>
      <c r="D792" s="81">
        <v>15.45</v>
      </c>
      <c r="E792" s="81">
        <v>16.239999999999998</v>
      </c>
      <c r="F792" s="81">
        <v>894813</v>
      </c>
    </row>
    <row r="793" spans="1:6" ht="15" x14ac:dyDescent="0.25">
      <c r="A793" s="82">
        <v>40455</v>
      </c>
      <c r="B793" s="81">
        <v>16.13</v>
      </c>
      <c r="C793" s="81">
        <v>16.36</v>
      </c>
      <c r="D793" s="81">
        <v>15.8</v>
      </c>
      <c r="E793" s="81">
        <v>15.87</v>
      </c>
      <c r="F793" s="81">
        <v>408498</v>
      </c>
    </row>
    <row r="794" spans="1:6" ht="15" x14ac:dyDescent="0.25">
      <c r="A794" s="82">
        <v>40452</v>
      </c>
      <c r="B794" s="81">
        <v>16.46</v>
      </c>
      <c r="C794" s="81">
        <v>16.5</v>
      </c>
      <c r="D794" s="81">
        <v>16.05</v>
      </c>
      <c r="E794" s="81">
        <v>16.149999999999999</v>
      </c>
      <c r="F794" s="81">
        <v>298761</v>
      </c>
    </row>
    <row r="795" spans="1:6" ht="15" x14ac:dyDescent="0.25">
      <c r="A795" s="82">
        <v>40451</v>
      </c>
      <c r="B795" s="81">
        <v>16.5</v>
      </c>
      <c r="C795" s="81">
        <v>16.600000000000001</v>
      </c>
      <c r="D795" s="81">
        <v>16.100000000000001</v>
      </c>
      <c r="E795" s="81">
        <v>16.21</v>
      </c>
      <c r="F795" s="81">
        <v>393174</v>
      </c>
    </row>
    <row r="796" spans="1:6" ht="15" x14ac:dyDescent="0.25">
      <c r="A796" s="82">
        <v>40450</v>
      </c>
      <c r="B796" s="81">
        <v>16.399999999999999</v>
      </c>
      <c r="C796" s="81">
        <v>16.5</v>
      </c>
      <c r="D796" s="81">
        <v>16.2</v>
      </c>
      <c r="E796" s="81">
        <v>16.440000000000001</v>
      </c>
      <c r="F796" s="81">
        <v>380419</v>
      </c>
    </row>
    <row r="797" spans="1:6" ht="15" x14ac:dyDescent="0.25">
      <c r="A797" s="82">
        <v>40449</v>
      </c>
      <c r="B797" s="81">
        <v>16.48</v>
      </c>
      <c r="C797" s="81">
        <v>16.8</v>
      </c>
      <c r="D797" s="81">
        <v>15.9</v>
      </c>
      <c r="E797" s="81">
        <v>16.489999999999998</v>
      </c>
      <c r="F797" s="81">
        <v>899486</v>
      </c>
    </row>
    <row r="798" spans="1:6" ht="15" x14ac:dyDescent="0.25">
      <c r="A798" s="82">
        <v>40448</v>
      </c>
      <c r="B798" s="81">
        <v>17.18</v>
      </c>
      <c r="C798" s="81">
        <v>17.18</v>
      </c>
      <c r="D798" s="81">
        <v>16.36</v>
      </c>
      <c r="E798" s="81">
        <v>16.45</v>
      </c>
      <c r="F798" s="81">
        <v>553146</v>
      </c>
    </row>
    <row r="799" spans="1:6" ht="15" x14ac:dyDescent="0.25">
      <c r="A799" s="82">
        <v>40445</v>
      </c>
      <c r="B799" s="81">
        <v>17.25</v>
      </c>
      <c r="C799" s="81">
        <v>17.420000000000002</v>
      </c>
      <c r="D799" s="81">
        <v>16.940000000000001</v>
      </c>
      <c r="E799" s="81">
        <v>17</v>
      </c>
      <c r="F799" s="81">
        <v>549798</v>
      </c>
    </row>
    <row r="800" spans="1:6" ht="15" x14ac:dyDescent="0.25">
      <c r="A800" s="82">
        <v>40444</v>
      </c>
      <c r="B800" s="81">
        <v>16.88</v>
      </c>
      <c r="C800" s="81">
        <v>17.48</v>
      </c>
      <c r="D800" s="81">
        <v>16.66</v>
      </c>
      <c r="E800" s="81">
        <v>16.95</v>
      </c>
      <c r="F800" s="81">
        <v>614222</v>
      </c>
    </row>
    <row r="801" spans="1:6" ht="15" x14ac:dyDescent="0.25">
      <c r="A801" s="82">
        <v>40443</v>
      </c>
      <c r="B801" s="81">
        <v>17.579999999999998</v>
      </c>
      <c r="C801" s="81">
        <v>17.920000000000002</v>
      </c>
      <c r="D801" s="81">
        <v>16.75</v>
      </c>
      <c r="E801" s="81">
        <v>17.09</v>
      </c>
      <c r="F801" s="81">
        <v>797951</v>
      </c>
    </row>
    <row r="802" spans="1:6" ht="15" x14ac:dyDescent="0.25">
      <c r="A802" s="82">
        <v>40442</v>
      </c>
      <c r="B802" s="81">
        <v>16.2</v>
      </c>
      <c r="C802" s="81">
        <v>17.920000000000002</v>
      </c>
      <c r="D802" s="81">
        <v>16.149999999999999</v>
      </c>
      <c r="E802" s="81">
        <v>17.71</v>
      </c>
      <c r="F802" s="81">
        <v>1468892</v>
      </c>
    </row>
    <row r="803" spans="1:6" ht="15" x14ac:dyDescent="0.25">
      <c r="A803" s="82">
        <v>40441</v>
      </c>
      <c r="B803" s="81">
        <v>15.98</v>
      </c>
      <c r="C803" s="81">
        <v>16.239999999999998</v>
      </c>
      <c r="D803" s="81">
        <v>15.91</v>
      </c>
      <c r="E803" s="81">
        <v>16.190000000000001</v>
      </c>
      <c r="F803" s="81">
        <v>754304</v>
      </c>
    </row>
    <row r="804" spans="1:6" ht="15" x14ac:dyDescent="0.25">
      <c r="A804" s="82">
        <v>40438</v>
      </c>
      <c r="B804" s="81">
        <v>16.100000000000001</v>
      </c>
      <c r="C804" s="81">
        <v>16.420000000000002</v>
      </c>
      <c r="D804" s="81">
        <v>15.7</v>
      </c>
      <c r="E804" s="81">
        <v>15.88</v>
      </c>
      <c r="F804" s="81">
        <v>4077409</v>
      </c>
    </row>
    <row r="805" spans="1:6" ht="15" x14ac:dyDescent="0.25">
      <c r="A805" s="82">
        <v>40437</v>
      </c>
      <c r="B805" s="81">
        <v>15.85</v>
      </c>
      <c r="C805" s="81">
        <v>16.010000000000002</v>
      </c>
      <c r="D805" s="81">
        <v>15.65</v>
      </c>
      <c r="E805" s="81">
        <v>15.92</v>
      </c>
      <c r="F805" s="81">
        <v>547921</v>
      </c>
    </row>
    <row r="806" spans="1:6" ht="15" x14ac:dyDescent="0.25">
      <c r="A806" s="82">
        <v>40436</v>
      </c>
      <c r="B806" s="81">
        <v>15.5</v>
      </c>
      <c r="C806" s="81">
        <v>15.97</v>
      </c>
      <c r="D806" s="81">
        <v>15.3</v>
      </c>
      <c r="E806" s="81">
        <v>15.9</v>
      </c>
      <c r="F806" s="81">
        <v>763469</v>
      </c>
    </row>
    <row r="807" spans="1:6" ht="15" x14ac:dyDescent="0.25">
      <c r="A807" s="82">
        <v>40435</v>
      </c>
      <c r="B807" s="81">
        <v>15.65</v>
      </c>
      <c r="C807" s="81">
        <v>16.07</v>
      </c>
      <c r="D807" s="81">
        <v>15.65</v>
      </c>
      <c r="E807" s="81">
        <v>15.87</v>
      </c>
      <c r="F807" s="81">
        <v>1020046</v>
      </c>
    </row>
    <row r="808" spans="1:6" ht="15" x14ac:dyDescent="0.25">
      <c r="A808" s="82">
        <v>40434</v>
      </c>
      <c r="B808" s="81">
        <v>15.49</v>
      </c>
      <c r="C808" s="81">
        <v>15.83</v>
      </c>
      <c r="D808" s="81">
        <v>15.39</v>
      </c>
      <c r="E808" s="81">
        <v>15.65</v>
      </c>
      <c r="F808" s="81">
        <v>837806</v>
      </c>
    </row>
    <row r="809" spans="1:6" ht="15" x14ac:dyDescent="0.25">
      <c r="A809" s="82">
        <v>40431</v>
      </c>
      <c r="B809" s="81">
        <v>15.52</v>
      </c>
      <c r="C809" s="81">
        <v>15.7</v>
      </c>
      <c r="D809" s="81">
        <v>15.11</v>
      </c>
      <c r="E809" s="81">
        <v>15.23</v>
      </c>
      <c r="F809" s="81">
        <v>560482</v>
      </c>
    </row>
    <row r="810" spans="1:6" ht="15" x14ac:dyDescent="0.25">
      <c r="A810" s="82">
        <v>40430</v>
      </c>
      <c r="B810" s="81">
        <v>15.65</v>
      </c>
      <c r="C810" s="81">
        <v>15.85</v>
      </c>
      <c r="D810" s="81">
        <v>15.2</v>
      </c>
      <c r="E810" s="81">
        <v>15.4</v>
      </c>
      <c r="F810" s="81">
        <v>479920</v>
      </c>
    </row>
    <row r="811" spans="1:6" ht="15" x14ac:dyDescent="0.25">
      <c r="A811" s="82">
        <v>40429</v>
      </c>
      <c r="B811" s="81">
        <v>15.71</v>
      </c>
      <c r="C811" s="81">
        <v>16.239999999999998</v>
      </c>
      <c r="D811" s="81">
        <v>15.32</v>
      </c>
      <c r="E811" s="81">
        <v>15.37</v>
      </c>
      <c r="F811" s="81">
        <v>641207</v>
      </c>
    </row>
    <row r="812" spans="1:6" ht="15" x14ac:dyDescent="0.25">
      <c r="A812" s="82">
        <v>40428</v>
      </c>
      <c r="B812" s="81">
        <v>15.93</v>
      </c>
      <c r="C812" s="81">
        <v>16</v>
      </c>
      <c r="D812" s="81">
        <v>15.57</v>
      </c>
      <c r="E812" s="81">
        <v>15.62</v>
      </c>
      <c r="F812" s="81">
        <v>549250</v>
      </c>
    </row>
    <row r="813" spans="1:6" ht="15" x14ac:dyDescent="0.25">
      <c r="A813" s="82">
        <v>40427</v>
      </c>
      <c r="B813" s="81" t="s">
        <v>46</v>
      </c>
      <c r="C813" s="81" t="s">
        <v>46</v>
      </c>
      <c r="D813" s="81" t="s">
        <v>46</v>
      </c>
      <c r="E813" s="81">
        <v>16.36</v>
      </c>
      <c r="F813" s="81">
        <v>0</v>
      </c>
    </row>
    <row r="814" spans="1:6" ht="15" x14ac:dyDescent="0.25">
      <c r="A814" s="82">
        <v>40424</v>
      </c>
      <c r="B814" s="81">
        <v>16.489999999999998</v>
      </c>
      <c r="C814" s="81">
        <v>16.87</v>
      </c>
      <c r="D814" s="81">
        <v>16.28</v>
      </c>
      <c r="E814" s="81">
        <v>16.36</v>
      </c>
      <c r="F814" s="81">
        <v>826869</v>
      </c>
    </row>
    <row r="815" spans="1:6" ht="15" x14ac:dyDescent="0.25">
      <c r="A815" s="82">
        <v>40423</v>
      </c>
      <c r="B815" s="81">
        <v>16.38</v>
      </c>
      <c r="C815" s="81">
        <v>16.5</v>
      </c>
      <c r="D815" s="81">
        <v>15.48</v>
      </c>
      <c r="E815" s="81">
        <v>16.100000000000001</v>
      </c>
      <c r="F815" s="81">
        <v>1356002</v>
      </c>
    </row>
    <row r="816" spans="1:6" ht="15" x14ac:dyDescent="0.25">
      <c r="A816" s="82">
        <v>40422</v>
      </c>
      <c r="B816" s="81">
        <v>15.48</v>
      </c>
      <c r="C816" s="81">
        <v>15.84</v>
      </c>
      <c r="D816" s="81">
        <v>15.36</v>
      </c>
      <c r="E816" s="81">
        <v>15.63</v>
      </c>
      <c r="F816" s="81">
        <v>909519</v>
      </c>
    </row>
    <row r="817" spans="1:6" ht="15" x14ac:dyDescent="0.25">
      <c r="A817" s="82">
        <v>40421</v>
      </c>
      <c r="B817" s="81">
        <v>15.05</v>
      </c>
      <c r="C817" s="81">
        <v>15.44</v>
      </c>
      <c r="D817" s="81">
        <v>14.93</v>
      </c>
      <c r="E817" s="81">
        <v>15.14</v>
      </c>
      <c r="F817" s="81">
        <v>659773</v>
      </c>
    </row>
    <row r="818" spans="1:6" ht="15" x14ac:dyDescent="0.25">
      <c r="A818" s="82">
        <v>40420</v>
      </c>
      <c r="B818" s="81">
        <v>15.43</v>
      </c>
      <c r="C818" s="81">
        <v>15.61</v>
      </c>
      <c r="D818" s="81">
        <v>14.97</v>
      </c>
      <c r="E818" s="81">
        <v>15.03</v>
      </c>
      <c r="F818" s="81">
        <v>698182</v>
      </c>
    </row>
    <row r="819" spans="1:6" ht="15" x14ac:dyDescent="0.25">
      <c r="A819" s="82">
        <v>40417</v>
      </c>
      <c r="B819" s="81">
        <v>15.2</v>
      </c>
      <c r="C819" s="81">
        <v>15.62</v>
      </c>
      <c r="D819" s="81">
        <v>14.95</v>
      </c>
      <c r="E819" s="81">
        <v>15.56</v>
      </c>
      <c r="F819" s="81">
        <v>527074</v>
      </c>
    </row>
    <row r="820" spans="1:6" ht="15" x14ac:dyDescent="0.25">
      <c r="A820" s="82">
        <v>40416</v>
      </c>
      <c r="B820" s="81">
        <v>15.4</v>
      </c>
      <c r="C820" s="81">
        <v>15.62</v>
      </c>
      <c r="D820" s="81">
        <v>14.86</v>
      </c>
      <c r="E820" s="81">
        <v>15</v>
      </c>
      <c r="F820" s="81">
        <v>658476</v>
      </c>
    </row>
    <row r="821" spans="1:6" ht="15" x14ac:dyDescent="0.25">
      <c r="A821" s="82">
        <v>40415</v>
      </c>
      <c r="B821" s="81">
        <v>14.44</v>
      </c>
      <c r="C821" s="81">
        <v>15.68</v>
      </c>
      <c r="D821" s="81">
        <v>14.24</v>
      </c>
      <c r="E821" s="81">
        <v>15.29</v>
      </c>
      <c r="F821" s="81">
        <v>1126242</v>
      </c>
    </row>
    <row r="822" spans="1:6" ht="15" x14ac:dyDescent="0.25">
      <c r="A822" s="82">
        <v>40414</v>
      </c>
      <c r="B822" s="81">
        <v>14.45</v>
      </c>
      <c r="C822" s="81">
        <v>14.88</v>
      </c>
      <c r="D822" s="81">
        <v>14.11</v>
      </c>
      <c r="E822" s="81">
        <v>14.66</v>
      </c>
      <c r="F822" s="81">
        <v>1357119</v>
      </c>
    </row>
    <row r="823" spans="1:6" ht="15" x14ac:dyDescent="0.25">
      <c r="A823" s="82">
        <v>40413</v>
      </c>
      <c r="B823" s="81">
        <v>15.61</v>
      </c>
      <c r="C823" s="81">
        <v>15.83</v>
      </c>
      <c r="D823" s="81">
        <v>15</v>
      </c>
      <c r="E823" s="81">
        <v>15</v>
      </c>
      <c r="F823" s="81">
        <v>787350</v>
      </c>
    </row>
    <row r="824" spans="1:6" ht="15" x14ac:dyDescent="0.25">
      <c r="A824" s="82">
        <v>40410</v>
      </c>
      <c r="B824" s="81">
        <v>15.17</v>
      </c>
      <c r="C824" s="81">
        <v>15.57</v>
      </c>
      <c r="D824" s="81">
        <v>15.09</v>
      </c>
      <c r="E824" s="81">
        <v>15.53</v>
      </c>
      <c r="F824" s="81">
        <v>666071</v>
      </c>
    </row>
    <row r="825" spans="1:6" ht="15" x14ac:dyDescent="0.25">
      <c r="A825" s="82">
        <v>40409</v>
      </c>
      <c r="B825" s="81">
        <v>15.64</v>
      </c>
      <c r="C825" s="81">
        <v>16.739999999999998</v>
      </c>
      <c r="D825" s="81">
        <v>15.05</v>
      </c>
      <c r="E825" s="81">
        <v>15.2</v>
      </c>
      <c r="F825" s="81">
        <v>789602</v>
      </c>
    </row>
    <row r="826" spans="1:6" ht="15" x14ac:dyDescent="0.25">
      <c r="A826" s="82">
        <v>40408</v>
      </c>
      <c r="B826" s="81">
        <v>15.63</v>
      </c>
      <c r="C826" s="81">
        <v>16.02</v>
      </c>
      <c r="D826" s="81">
        <v>15.41</v>
      </c>
      <c r="E826" s="81">
        <v>15.81</v>
      </c>
      <c r="F826" s="81">
        <v>663340</v>
      </c>
    </row>
    <row r="827" spans="1:6" ht="15" x14ac:dyDescent="0.25">
      <c r="A827" s="82">
        <v>40407</v>
      </c>
      <c r="B827" s="81">
        <v>15.25</v>
      </c>
      <c r="C827" s="81">
        <v>15.85</v>
      </c>
      <c r="D827" s="81">
        <v>15.11</v>
      </c>
      <c r="E827" s="81">
        <v>15.35</v>
      </c>
      <c r="F827" s="81">
        <v>1144867</v>
      </c>
    </row>
    <row r="828" spans="1:6" ht="15" x14ac:dyDescent="0.25">
      <c r="A828" s="82">
        <v>40406</v>
      </c>
      <c r="B828" s="81">
        <v>14.34</v>
      </c>
      <c r="C828" s="81">
        <v>15.07</v>
      </c>
      <c r="D828" s="81">
        <v>14.1</v>
      </c>
      <c r="E828" s="81">
        <v>15.06</v>
      </c>
      <c r="F828" s="81">
        <v>713927</v>
      </c>
    </row>
    <row r="829" spans="1:6" ht="15" x14ac:dyDescent="0.25">
      <c r="A829" s="82">
        <v>40403</v>
      </c>
      <c r="B829" s="81">
        <v>15</v>
      </c>
      <c r="C829" s="81">
        <v>15</v>
      </c>
      <c r="D829" s="81">
        <v>14.45</v>
      </c>
      <c r="E829" s="81">
        <v>14.46</v>
      </c>
      <c r="F829" s="81">
        <v>711449</v>
      </c>
    </row>
    <row r="830" spans="1:6" ht="15" x14ac:dyDescent="0.25">
      <c r="A830" s="82">
        <v>40402</v>
      </c>
      <c r="B830" s="81">
        <v>14.48</v>
      </c>
      <c r="C830" s="81">
        <v>15.2</v>
      </c>
      <c r="D830" s="81">
        <v>14.47</v>
      </c>
      <c r="E830" s="81">
        <v>15.06</v>
      </c>
      <c r="F830" s="81">
        <v>1920814</v>
      </c>
    </row>
    <row r="831" spans="1:6" ht="15" x14ac:dyDescent="0.25">
      <c r="A831" s="82">
        <v>40401</v>
      </c>
      <c r="B831" s="81">
        <v>14.63</v>
      </c>
      <c r="C831" s="81">
        <v>15.05</v>
      </c>
      <c r="D831" s="81">
        <v>14.48</v>
      </c>
      <c r="E831" s="81">
        <v>14.48</v>
      </c>
      <c r="F831" s="81">
        <v>1574516</v>
      </c>
    </row>
    <row r="832" spans="1:6" ht="15" x14ac:dyDescent="0.25">
      <c r="A832" s="82">
        <v>40400</v>
      </c>
      <c r="B832" s="81">
        <v>14.88</v>
      </c>
      <c r="C832" s="81">
        <v>15.23</v>
      </c>
      <c r="D832" s="81">
        <v>14.58</v>
      </c>
      <c r="E832" s="81">
        <v>14.98</v>
      </c>
      <c r="F832" s="81">
        <v>828528</v>
      </c>
    </row>
    <row r="833" spans="1:6" ht="15" x14ac:dyDescent="0.25">
      <c r="A833" s="82">
        <v>40399</v>
      </c>
      <c r="B833" s="81">
        <v>15.14</v>
      </c>
      <c r="C833" s="81">
        <v>15.49</v>
      </c>
      <c r="D833" s="81">
        <v>14.94</v>
      </c>
      <c r="E833" s="81">
        <v>15.15</v>
      </c>
      <c r="F833" s="81">
        <v>656317</v>
      </c>
    </row>
    <row r="834" spans="1:6" ht="15" x14ac:dyDescent="0.25">
      <c r="A834" s="82">
        <v>40396</v>
      </c>
      <c r="B834" s="81">
        <v>14.72</v>
      </c>
      <c r="C834" s="81">
        <v>15.19</v>
      </c>
      <c r="D834" s="81">
        <v>14.42</v>
      </c>
      <c r="E834" s="81">
        <v>15.11</v>
      </c>
      <c r="F834" s="81">
        <v>1126710</v>
      </c>
    </row>
    <row r="835" spans="1:6" ht="15" x14ac:dyDescent="0.25">
      <c r="A835" s="82">
        <v>40395</v>
      </c>
      <c r="B835" s="81">
        <v>15.58</v>
      </c>
      <c r="C835" s="81">
        <v>15.58</v>
      </c>
      <c r="D835" s="81">
        <v>14.68</v>
      </c>
      <c r="E835" s="81">
        <v>15.02</v>
      </c>
      <c r="F835" s="81">
        <v>1642740</v>
      </c>
    </row>
    <row r="836" spans="1:6" ht="15" x14ac:dyDescent="0.25">
      <c r="A836" s="82">
        <v>40394</v>
      </c>
      <c r="B836" s="81">
        <v>15.97</v>
      </c>
      <c r="C836" s="81">
        <v>16.04</v>
      </c>
      <c r="D836" s="81">
        <v>15.12</v>
      </c>
      <c r="E836" s="81">
        <v>15.31</v>
      </c>
      <c r="F836" s="81">
        <v>5391921</v>
      </c>
    </row>
    <row r="837" spans="1:6" ht="15" x14ac:dyDescent="0.25">
      <c r="A837" s="82">
        <v>40393</v>
      </c>
      <c r="B837" s="81">
        <v>13.81</v>
      </c>
      <c r="C837" s="81">
        <v>13.81</v>
      </c>
      <c r="D837" s="81">
        <v>12.7</v>
      </c>
      <c r="E837" s="81">
        <v>12.84</v>
      </c>
      <c r="F837" s="81">
        <v>1702075</v>
      </c>
    </row>
    <row r="838" spans="1:6" ht="15" x14ac:dyDescent="0.25">
      <c r="A838" s="82">
        <v>40392</v>
      </c>
      <c r="B838" s="81">
        <v>13.36</v>
      </c>
      <c r="C838" s="81">
        <v>14</v>
      </c>
      <c r="D838" s="81">
        <v>13.01</v>
      </c>
      <c r="E838" s="81">
        <v>13.82</v>
      </c>
      <c r="F838" s="81">
        <v>971799</v>
      </c>
    </row>
    <row r="839" spans="1:6" ht="15" x14ac:dyDescent="0.25">
      <c r="A839" s="82">
        <v>40389</v>
      </c>
      <c r="B839" s="81">
        <v>12.81</v>
      </c>
      <c r="C839" s="81">
        <v>13.11</v>
      </c>
      <c r="D839" s="81">
        <v>12.68</v>
      </c>
      <c r="E839" s="81">
        <v>12.97</v>
      </c>
      <c r="F839" s="81">
        <v>508429</v>
      </c>
    </row>
    <row r="840" spans="1:6" ht="15" x14ac:dyDescent="0.25">
      <c r="A840" s="82">
        <v>40388</v>
      </c>
      <c r="B840" s="81">
        <v>13.02</v>
      </c>
      <c r="C840" s="81">
        <v>13.12</v>
      </c>
      <c r="D840" s="81">
        <v>12.45</v>
      </c>
      <c r="E840" s="81">
        <v>13.03</v>
      </c>
      <c r="F840" s="81">
        <v>624043</v>
      </c>
    </row>
    <row r="841" spans="1:6" ht="15" x14ac:dyDescent="0.25">
      <c r="A841" s="82">
        <v>40387</v>
      </c>
      <c r="B841" s="81">
        <v>13.09</v>
      </c>
      <c r="C841" s="81">
        <v>13.17</v>
      </c>
      <c r="D841" s="81">
        <v>12.77</v>
      </c>
      <c r="E841" s="81">
        <v>12.85</v>
      </c>
      <c r="F841" s="81">
        <v>575908</v>
      </c>
    </row>
    <row r="842" spans="1:6" ht="15" x14ac:dyDescent="0.25">
      <c r="A842" s="82">
        <v>40386</v>
      </c>
      <c r="B842" s="81">
        <v>13.4</v>
      </c>
      <c r="C842" s="81">
        <v>13.54</v>
      </c>
      <c r="D842" s="81">
        <v>12.94</v>
      </c>
      <c r="E842" s="81">
        <v>12.97</v>
      </c>
      <c r="F842" s="81">
        <v>746931</v>
      </c>
    </row>
    <row r="843" spans="1:6" ht="15" x14ac:dyDescent="0.25">
      <c r="A843" s="82">
        <v>40385</v>
      </c>
      <c r="B843" s="81">
        <v>12.58</v>
      </c>
      <c r="C843" s="81">
        <v>13.02</v>
      </c>
      <c r="D843" s="81">
        <v>12.32</v>
      </c>
      <c r="E843" s="81">
        <v>13</v>
      </c>
      <c r="F843" s="81">
        <v>668607</v>
      </c>
    </row>
    <row r="844" spans="1:6" ht="15" x14ac:dyDescent="0.25">
      <c r="A844" s="82">
        <v>40382</v>
      </c>
      <c r="B844" s="81">
        <v>12.4</v>
      </c>
      <c r="C844" s="81">
        <v>12.62</v>
      </c>
      <c r="D844" s="81">
        <v>12.16</v>
      </c>
      <c r="E844" s="81">
        <v>12.62</v>
      </c>
      <c r="F844" s="81">
        <v>623794</v>
      </c>
    </row>
    <row r="845" spans="1:6" ht="15" x14ac:dyDescent="0.25">
      <c r="A845" s="82">
        <v>40381</v>
      </c>
      <c r="B845" s="81">
        <v>12.17</v>
      </c>
      <c r="C845" s="81">
        <v>12.53</v>
      </c>
      <c r="D845" s="81">
        <v>12.11</v>
      </c>
      <c r="E845" s="81">
        <v>12.43</v>
      </c>
      <c r="F845" s="81">
        <v>984661</v>
      </c>
    </row>
    <row r="846" spans="1:6" ht="15" x14ac:dyDescent="0.25">
      <c r="A846" s="82">
        <v>40380</v>
      </c>
      <c r="B846" s="81">
        <v>12.55</v>
      </c>
      <c r="C846" s="81">
        <v>12.62</v>
      </c>
      <c r="D846" s="81">
        <v>11.91</v>
      </c>
      <c r="E846" s="81">
        <v>11.95</v>
      </c>
      <c r="F846" s="81">
        <v>761128</v>
      </c>
    </row>
    <row r="847" spans="1:6" ht="15" x14ac:dyDescent="0.25">
      <c r="A847" s="82">
        <v>40379</v>
      </c>
      <c r="B847" s="81">
        <v>11.97</v>
      </c>
      <c r="C847" s="81">
        <v>12.48</v>
      </c>
      <c r="D847" s="81">
        <v>11.89</v>
      </c>
      <c r="E847" s="81">
        <v>12.46</v>
      </c>
      <c r="F847" s="81">
        <v>930096</v>
      </c>
    </row>
    <row r="848" spans="1:6" ht="15" x14ac:dyDescent="0.25">
      <c r="A848" s="82">
        <v>40378</v>
      </c>
      <c r="B848" s="81">
        <v>12.17</v>
      </c>
      <c r="C848" s="81">
        <v>12.52</v>
      </c>
      <c r="D848" s="81">
        <v>12.01</v>
      </c>
      <c r="E848" s="81">
        <v>12.15</v>
      </c>
      <c r="F848" s="81">
        <v>713054</v>
      </c>
    </row>
    <row r="849" spans="1:6" ht="15" x14ac:dyDescent="0.25">
      <c r="A849" s="82">
        <v>40375</v>
      </c>
      <c r="B849" s="81">
        <v>13.11</v>
      </c>
      <c r="C849" s="81">
        <v>13.21</v>
      </c>
      <c r="D849" s="81">
        <v>12.22</v>
      </c>
      <c r="E849" s="81">
        <v>12.27</v>
      </c>
      <c r="F849" s="81">
        <v>920589</v>
      </c>
    </row>
    <row r="850" spans="1:6" ht="15" x14ac:dyDescent="0.25">
      <c r="A850" s="82">
        <v>40374</v>
      </c>
      <c r="B850" s="81">
        <v>13.17</v>
      </c>
      <c r="C850" s="81">
        <v>13.37</v>
      </c>
      <c r="D850" s="81">
        <v>12.76</v>
      </c>
      <c r="E850" s="81">
        <v>13.26</v>
      </c>
      <c r="F850" s="81">
        <v>743131</v>
      </c>
    </row>
    <row r="851" spans="1:6" ht="15" x14ac:dyDescent="0.25">
      <c r="A851" s="82">
        <v>40373</v>
      </c>
      <c r="B851" s="81">
        <v>12.96</v>
      </c>
      <c r="C851" s="81">
        <v>13.33</v>
      </c>
      <c r="D851" s="81">
        <v>12.75</v>
      </c>
      <c r="E851" s="81">
        <v>13.12</v>
      </c>
      <c r="F851" s="81">
        <v>652838</v>
      </c>
    </row>
    <row r="852" spans="1:6" ht="15" x14ac:dyDescent="0.25">
      <c r="A852" s="82">
        <v>40372</v>
      </c>
      <c r="B852" s="81">
        <v>13.09</v>
      </c>
      <c r="C852" s="81">
        <v>13.3</v>
      </c>
      <c r="D852" s="81">
        <v>12.66</v>
      </c>
      <c r="E852" s="81">
        <v>12.92</v>
      </c>
      <c r="F852" s="81">
        <v>837148</v>
      </c>
    </row>
    <row r="853" spans="1:6" ht="15" x14ac:dyDescent="0.25">
      <c r="A853" s="82">
        <v>40371</v>
      </c>
      <c r="B853" s="81">
        <v>13.22</v>
      </c>
      <c r="C853" s="81">
        <v>13.41</v>
      </c>
      <c r="D853" s="81">
        <v>12.62</v>
      </c>
      <c r="E853" s="81">
        <v>12.84</v>
      </c>
      <c r="F853" s="81">
        <v>650097</v>
      </c>
    </row>
    <row r="854" spans="1:6" ht="15" x14ac:dyDescent="0.25">
      <c r="A854" s="82">
        <v>40368</v>
      </c>
      <c r="B854" s="81">
        <v>12.83</v>
      </c>
      <c r="C854" s="81">
        <v>13.29</v>
      </c>
      <c r="D854" s="81">
        <v>12.6</v>
      </c>
      <c r="E854" s="81">
        <v>13.28</v>
      </c>
      <c r="F854" s="81">
        <v>624784</v>
      </c>
    </row>
    <row r="855" spans="1:6" ht="15" x14ac:dyDescent="0.25">
      <c r="A855" s="82">
        <v>40367</v>
      </c>
      <c r="B855" s="81">
        <v>12.72</v>
      </c>
      <c r="C855" s="81">
        <v>12.88</v>
      </c>
      <c r="D855" s="81">
        <v>12.46</v>
      </c>
      <c r="E855" s="81">
        <v>12.74</v>
      </c>
      <c r="F855" s="81">
        <v>928280</v>
      </c>
    </row>
    <row r="856" spans="1:6" ht="15" x14ac:dyDescent="0.25">
      <c r="A856" s="82">
        <v>40366</v>
      </c>
      <c r="B856" s="81">
        <v>12.74</v>
      </c>
      <c r="C856" s="81">
        <v>13</v>
      </c>
      <c r="D856" s="81">
        <v>12.15</v>
      </c>
      <c r="E856" s="81">
        <v>12.52</v>
      </c>
      <c r="F856" s="81">
        <v>1578433</v>
      </c>
    </row>
    <row r="857" spans="1:6" ht="15" x14ac:dyDescent="0.25">
      <c r="A857" s="82">
        <v>40365</v>
      </c>
      <c r="B857" s="81">
        <v>13.25</v>
      </c>
      <c r="C857" s="81">
        <v>13.94</v>
      </c>
      <c r="D857" s="81">
        <v>12.27</v>
      </c>
      <c r="E857" s="81">
        <v>12.41</v>
      </c>
      <c r="F857" s="81">
        <v>1276727</v>
      </c>
    </row>
    <row r="858" spans="1:6" ht="15" x14ac:dyDescent="0.25">
      <c r="A858" s="82">
        <v>40364</v>
      </c>
      <c r="B858" s="81" t="s">
        <v>46</v>
      </c>
      <c r="C858" s="81" t="s">
        <v>46</v>
      </c>
      <c r="D858" s="81" t="s">
        <v>46</v>
      </c>
      <c r="E858" s="81">
        <v>12.94</v>
      </c>
      <c r="F858" s="81">
        <v>0</v>
      </c>
    </row>
    <row r="859" spans="1:6" ht="15" x14ac:dyDescent="0.25">
      <c r="A859" s="82">
        <v>40361</v>
      </c>
      <c r="B859" s="81">
        <v>13.37</v>
      </c>
      <c r="C859" s="81">
        <v>13.49</v>
      </c>
      <c r="D859" s="81">
        <v>12.69</v>
      </c>
      <c r="E859" s="81">
        <v>12.94</v>
      </c>
      <c r="F859" s="81">
        <v>842957</v>
      </c>
    </row>
    <row r="860" spans="1:6" ht="15" x14ac:dyDescent="0.25">
      <c r="A860" s="82">
        <v>40360</v>
      </c>
      <c r="B860" s="81">
        <v>12.86</v>
      </c>
      <c r="C860" s="81">
        <v>13.47</v>
      </c>
      <c r="D860" s="81">
        <v>12.33</v>
      </c>
      <c r="E860" s="81">
        <v>13.29</v>
      </c>
      <c r="F860" s="81">
        <v>1404956</v>
      </c>
    </row>
    <row r="861" spans="1:6" ht="15" x14ac:dyDescent="0.25">
      <c r="A861" s="82">
        <v>40359</v>
      </c>
      <c r="B861" s="81">
        <v>13.5</v>
      </c>
      <c r="C861" s="81">
        <v>14.03</v>
      </c>
      <c r="D861" s="81">
        <v>12.8</v>
      </c>
      <c r="E861" s="81">
        <v>12.9</v>
      </c>
      <c r="F861" s="81">
        <v>1378037</v>
      </c>
    </row>
    <row r="862" spans="1:6" ht="15" x14ac:dyDescent="0.25">
      <c r="A862" s="82">
        <v>40358</v>
      </c>
      <c r="B862" s="81">
        <v>15</v>
      </c>
      <c r="C862" s="81">
        <v>15</v>
      </c>
      <c r="D862" s="81">
        <v>13.25</v>
      </c>
      <c r="E862" s="81">
        <v>13.27</v>
      </c>
      <c r="F862" s="81">
        <v>3352438</v>
      </c>
    </row>
    <row r="863" spans="1:6" ht="15" x14ac:dyDescent="0.25">
      <c r="A863" s="82">
        <v>40357</v>
      </c>
      <c r="B863" s="81">
        <v>16.399999999999999</v>
      </c>
      <c r="C863" s="81">
        <v>16.57</v>
      </c>
      <c r="D863" s="81">
        <v>15.85</v>
      </c>
      <c r="E863" s="81">
        <v>16.41</v>
      </c>
      <c r="F863" s="81">
        <v>986086</v>
      </c>
    </row>
    <row r="864" spans="1:6" ht="15" x14ac:dyDescent="0.25">
      <c r="A864" s="82">
        <v>40354</v>
      </c>
      <c r="B864" s="81">
        <v>16.02</v>
      </c>
      <c r="C864" s="81">
        <v>16.46</v>
      </c>
      <c r="D864" s="81">
        <v>15.45</v>
      </c>
      <c r="E864" s="81">
        <v>16.43</v>
      </c>
      <c r="F864" s="81">
        <v>3321919</v>
      </c>
    </row>
    <row r="865" spans="1:6" ht="15" x14ac:dyDescent="0.25">
      <c r="A865" s="82">
        <v>40353</v>
      </c>
      <c r="B865" s="81">
        <v>16.34</v>
      </c>
      <c r="C865" s="81">
        <v>16.5</v>
      </c>
      <c r="D865" s="81">
        <v>15.4</v>
      </c>
      <c r="E865" s="81">
        <v>15.94</v>
      </c>
      <c r="F865" s="81">
        <v>744965</v>
      </c>
    </row>
    <row r="866" spans="1:6" ht="15" x14ac:dyDescent="0.25">
      <c r="A866" s="82">
        <v>40352</v>
      </c>
      <c r="B866" s="81">
        <v>16.170000000000002</v>
      </c>
      <c r="C866" s="81">
        <v>16.690000000000001</v>
      </c>
      <c r="D866" s="81">
        <v>15.57</v>
      </c>
      <c r="E866" s="81">
        <v>16.43</v>
      </c>
      <c r="F866" s="81">
        <v>844391</v>
      </c>
    </row>
    <row r="867" spans="1:6" ht="15" x14ac:dyDescent="0.25">
      <c r="A867" s="82">
        <v>40351</v>
      </c>
      <c r="B867" s="81">
        <v>16.54</v>
      </c>
      <c r="C867" s="81">
        <v>17</v>
      </c>
      <c r="D867" s="81">
        <v>16.059999999999999</v>
      </c>
      <c r="E867" s="81">
        <v>16.170000000000002</v>
      </c>
      <c r="F867" s="81">
        <v>954771</v>
      </c>
    </row>
    <row r="868" spans="1:6" ht="15" x14ac:dyDescent="0.25">
      <c r="A868" s="82">
        <v>40350</v>
      </c>
      <c r="B868" s="81">
        <v>17.350000000000001</v>
      </c>
      <c r="C868" s="81">
        <v>17.45</v>
      </c>
      <c r="D868" s="81">
        <v>16.440000000000001</v>
      </c>
      <c r="E868" s="81">
        <v>16.53</v>
      </c>
      <c r="F868" s="81">
        <v>1027206</v>
      </c>
    </row>
    <row r="869" spans="1:6" ht="15" x14ac:dyDescent="0.25">
      <c r="A869" s="82">
        <v>40347</v>
      </c>
      <c r="B869" s="81">
        <v>17.399999999999999</v>
      </c>
      <c r="C869" s="81">
        <v>17.52</v>
      </c>
      <c r="D869" s="81">
        <v>16.88</v>
      </c>
      <c r="E869" s="81">
        <v>17.07</v>
      </c>
      <c r="F869" s="81">
        <v>1179700</v>
      </c>
    </row>
    <row r="870" spans="1:6" ht="15" x14ac:dyDescent="0.25">
      <c r="A870" s="82">
        <v>40346</v>
      </c>
      <c r="B870" s="81">
        <v>17.940000000000001</v>
      </c>
      <c r="C870" s="81">
        <v>17.940000000000001</v>
      </c>
      <c r="D870" s="81">
        <v>16.63</v>
      </c>
      <c r="E870" s="81">
        <v>17.350000000000001</v>
      </c>
      <c r="F870" s="81">
        <v>1290585</v>
      </c>
    </row>
    <row r="871" spans="1:6" ht="15" x14ac:dyDescent="0.25">
      <c r="A871" s="82">
        <v>40345</v>
      </c>
      <c r="B871" s="81">
        <v>18.46</v>
      </c>
      <c r="C871" s="81">
        <v>18.64</v>
      </c>
      <c r="D871" s="81">
        <v>17.66</v>
      </c>
      <c r="E871" s="81">
        <v>17.7</v>
      </c>
      <c r="F871" s="81">
        <v>549541</v>
      </c>
    </row>
    <row r="872" spans="1:6" ht="15" x14ac:dyDescent="0.25">
      <c r="A872" s="82">
        <v>40344</v>
      </c>
      <c r="B872" s="81">
        <v>18.21</v>
      </c>
      <c r="C872" s="81">
        <v>18.78</v>
      </c>
      <c r="D872" s="81">
        <v>17.670000000000002</v>
      </c>
      <c r="E872" s="81">
        <v>18.57</v>
      </c>
      <c r="F872" s="81">
        <v>356099</v>
      </c>
    </row>
    <row r="873" spans="1:6" ht="15" x14ac:dyDescent="0.25">
      <c r="A873" s="82">
        <v>40343</v>
      </c>
      <c r="B873" s="81">
        <v>18.28</v>
      </c>
      <c r="C873" s="81">
        <v>18.48</v>
      </c>
      <c r="D873" s="81">
        <v>17.920000000000002</v>
      </c>
      <c r="E873" s="81">
        <v>18.04</v>
      </c>
      <c r="F873" s="81">
        <v>392623</v>
      </c>
    </row>
    <row r="874" spans="1:6" ht="15" x14ac:dyDescent="0.25">
      <c r="A874" s="82">
        <v>40340</v>
      </c>
      <c r="B874" s="81">
        <v>16.96</v>
      </c>
      <c r="C874" s="81">
        <v>18.329999999999998</v>
      </c>
      <c r="D874" s="81">
        <v>16.96</v>
      </c>
      <c r="E874" s="81">
        <v>17.98</v>
      </c>
      <c r="F874" s="81">
        <v>381454</v>
      </c>
    </row>
    <row r="875" spans="1:6" ht="15" x14ac:dyDescent="0.25">
      <c r="A875" s="82">
        <v>40339</v>
      </c>
      <c r="B875" s="81">
        <v>17.3</v>
      </c>
      <c r="C875" s="81">
        <v>17.75</v>
      </c>
      <c r="D875" s="81">
        <v>17.149999999999999</v>
      </c>
      <c r="E875" s="81">
        <v>17.510000000000002</v>
      </c>
      <c r="F875" s="81">
        <v>406652</v>
      </c>
    </row>
    <row r="876" spans="1:6" ht="15" x14ac:dyDescent="0.25">
      <c r="A876" s="82">
        <v>40338</v>
      </c>
      <c r="B876" s="81">
        <v>17.48</v>
      </c>
      <c r="C876" s="81">
        <v>17.75</v>
      </c>
      <c r="D876" s="81">
        <v>16.399999999999999</v>
      </c>
      <c r="E876" s="81">
        <v>16.96</v>
      </c>
      <c r="F876" s="81">
        <v>694384</v>
      </c>
    </row>
    <row r="877" spans="1:6" ht="15" x14ac:dyDescent="0.25">
      <c r="A877" s="82">
        <v>40337</v>
      </c>
      <c r="B877" s="81">
        <v>17.64</v>
      </c>
      <c r="C877" s="81">
        <v>17.920000000000002</v>
      </c>
      <c r="D877" s="81">
        <v>16.850000000000001</v>
      </c>
      <c r="E877" s="81">
        <v>17.41</v>
      </c>
      <c r="F877" s="81">
        <v>854153</v>
      </c>
    </row>
    <row r="878" spans="1:6" ht="15" x14ac:dyDescent="0.25">
      <c r="A878" s="82">
        <v>40336</v>
      </c>
      <c r="B878" s="81">
        <v>17.89</v>
      </c>
      <c r="C878" s="81">
        <v>18.22</v>
      </c>
      <c r="D878" s="81">
        <v>17.5</v>
      </c>
      <c r="E878" s="81">
        <v>17.54</v>
      </c>
      <c r="F878" s="81">
        <v>738712</v>
      </c>
    </row>
    <row r="879" spans="1:6" ht="15" x14ac:dyDescent="0.25">
      <c r="A879" s="82">
        <v>40333</v>
      </c>
      <c r="B879" s="81">
        <v>18.28</v>
      </c>
      <c r="C879" s="81">
        <v>18.28</v>
      </c>
      <c r="D879" s="81">
        <v>17.559999999999999</v>
      </c>
      <c r="E879" s="81">
        <v>17.87</v>
      </c>
      <c r="F879" s="81">
        <v>723320</v>
      </c>
    </row>
    <row r="880" spans="1:6" ht="15" x14ac:dyDescent="0.25">
      <c r="A880" s="82">
        <v>40332</v>
      </c>
      <c r="B880" s="81">
        <v>18.829999999999998</v>
      </c>
      <c r="C880" s="81">
        <v>19.43</v>
      </c>
      <c r="D880" s="81">
        <v>18.2</v>
      </c>
      <c r="E880" s="81">
        <v>18.54</v>
      </c>
      <c r="F880" s="81">
        <v>598502</v>
      </c>
    </row>
    <row r="881" spans="1:6" ht="15" x14ac:dyDescent="0.25">
      <c r="A881" s="82">
        <v>40331</v>
      </c>
      <c r="B881" s="81">
        <v>18.579999999999998</v>
      </c>
      <c r="C881" s="81">
        <v>18.78</v>
      </c>
      <c r="D881" s="81">
        <v>18.03</v>
      </c>
      <c r="E881" s="81">
        <v>18.47</v>
      </c>
      <c r="F881" s="81">
        <v>588285</v>
      </c>
    </row>
    <row r="882" spans="1:6" ht="15" x14ac:dyDescent="0.25">
      <c r="A882" s="82">
        <v>40330</v>
      </c>
      <c r="B882" s="81">
        <v>20</v>
      </c>
      <c r="C882" s="81">
        <v>20</v>
      </c>
      <c r="D882" s="81">
        <v>18.37</v>
      </c>
      <c r="E882" s="81">
        <v>18.399999999999999</v>
      </c>
      <c r="F882" s="81">
        <v>678624</v>
      </c>
    </row>
    <row r="883" spans="1:6" ht="15" x14ac:dyDescent="0.25">
      <c r="A883" s="82">
        <v>40329</v>
      </c>
      <c r="B883" s="81" t="s">
        <v>46</v>
      </c>
      <c r="C883" s="81" t="s">
        <v>46</v>
      </c>
      <c r="D883" s="81" t="s">
        <v>46</v>
      </c>
      <c r="E883" s="81">
        <v>20.23</v>
      </c>
      <c r="F883" s="81">
        <v>0</v>
      </c>
    </row>
    <row r="884" spans="1:6" ht="15" x14ac:dyDescent="0.25">
      <c r="A884" s="82">
        <v>40326</v>
      </c>
      <c r="B884" s="81">
        <v>20.38</v>
      </c>
      <c r="C884" s="81">
        <v>20.45</v>
      </c>
      <c r="D884" s="81">
        <v>19.940000000000001</v>
      </c>
      <c r="E884" s="81">
        <v>20.23</v>
      </c>
      <c r="F884" s="81">
        <v>410538</v>
      </c>
    </row>
    <row r="885" spans="1:6" ht="15" x14ac:dyDescent="0.25">
      <c r="A885" s="82">
        <v>40325</v>
      </c>
      <c r="B885" s="81">
        <v>19.57</v>
      </c>
      <c r="C885" s="81">
        <v>20.399999999999999</v>
      </c>
      <c r="D885" s="81">
        <v>19.5</v>
      </c>
      <c r="E885" s="81">
        <v>20.38</v>
      </c>
      <c r="F885" s="81">
        <v>540275</v>
      </c>
    </row>
    <row r="886" spans="1:6" ht="15" x14ac:dyDescent="0.25">
      <c r="A886" s="82">
        <v>40324</v>
      </c>
      <c r="B886" s="81">
        <v>19.399999999999999</v>
      </c>
      <c r="C886" s="81">
        <v>20.36</v>
      </c>
      <c r="D886" s="81">
        <v>18.95</v>
      </c>
      <c r="E886" s="81">
        <v>19.059999999999999</v>
      </c>
      <c r="F886" s="81">
        <v>767909</v>
      </c>
    </row>
    <row r="887" spans="1:6" ht="15" x14ac:dyDescent="0.25">
      <c r="A887" s="82">
        <v>40323</v>
      </c>
      <c r="B887" s="81">
        <v>18.32</v>
      </c>
      <c r="C887" s="81">
        <v>19.36</v>
      </c>
      <c r="D887" s="81">
        <v>17.899999999999999</v>
      </c>
      <c r="E887" s="81">
        <v>19.29</v>
      </c>
      <c r="F887" s="81">
        <v>543745</v>
      </c>
    </row>
    <row r="888" spans="1:6" ht="15" x14ac:dyDescent="0.25">
      <c r="A888" s="82">
        <v>40322</v>
      </c>
      <c r="B888" s="81">
        <v>19.239999999999998</v>
      </c>
      <c r="C888" s="81">
        <v>19.399999999999999</v>
      </c>
      <c r="D888" s="81">
        <v>18.809999999999999</v>
      </c>
      <c r="E888" s="81">
        <v>18.86</v>
      </c>
      <c r="F888" s="81">
        <v>392028</v>
      </c>
    </row>
    <row r="889" spans="1:6" ht="15" x14ac:dyDescent="0.25">
      <c r="A889" s="82">
        <v>40319</v>
      </c>
      <c r="B889" s="81">
        <v>18.27</v>
      </c>
      <c r="C889" s="81">
        <v>19.5</v>
      </c>
      <c r="D889" s="81">
        <v>18.260000000000002</v>
      </c>
      <c r="E889" s="81">
        <v>19.28</v>
      </c>
      <c r="F889" s="81">
        <v>769109</v>
      </c>
    </row>
    <row r="890" spans="1:6" ht="15" x14ac:dyDescent="0.25">
      <c r="A890" s="82">
        <v>40318</v>
      </c>
      <c r="B890" s="81">
        <v>19.149999999999999</v>
      </c>
      <c r="C890" s="81">
        <v>19.43</v>
      </c>
      <c r="D890" s="81">
        <v>18.53</v>
      </c>
      <c r="E890" s="81">
        <v>18.579999999999998</v>
      </c>
      <c r="F890" s="81">
        <v>955440</v>
      </c>
    </row>
    <row r="891" spans="1:6" ht="15" x14ac:dyDescent="0.25">
      <c r="A891" s="82">
        <v>40317</v>
      </c>
      <c r="B891" s="81">
        <v>19.489999999999998</v>
      </c>
      <c r="C891" s="81">
        <v>20.05</v>
      </c>
      <c r="D891" s="81">
        <v>18.86</v>
      </c>
      <c r="E891" s="81">
        <v>19.77</v>
      </c>
      <c r="F891" s="81">
        <v>754249</v>
      </c>
    </row>
    <row r="892" spans="1:6" ht="15" x14ac:dyDescent="0.25">
      <c r="A892" s="82">
        <v>40316</v>
      </c>
      <c r="B892" s="81">
        <v>20.36</v>
      </c>
      <c r="C892" s="81">
        <v>20.84</v>
      </c>
      <c r="D892" s="81">
        <v>19.5</v>
      </c>
      <c r="E892" s="81">
        <v>19.5</v>
      </c>
      <c r="F892" s="81">
        <v>605814</v>
      </c>
    </row>
    <row r="893" spans="1:6" ht="15" x14ac:dyDescent="0.25">
      <c r="A893" s="82">
        <v>40315</v>
      </c>
      <c r="B893" s="81">
        <v>19.38</v>
      </c>
      <c r="C893" s="81">
        <v>20.09</v>
      </c>
      <c r="D893" s="81">
        <v>18.739999999999998</v>
      </c>
      <c r="E893" s="81">
        <v>20.05</v>
      </c>
      <c r="F893" s="81">
        <v>726883</v>
      </c>
    </row>
    <row r="894" spans="1:6" ht="15" x14ac:dyDescent="0.25">
      <c r="A894" s="82">
        <v>40312</v>
      </c>
      <c r="B894" s="81">
        <v>19.82</v>
      </c>
      <c r="C894" s="81">
        <v>19.86</v>
      </c>
      <c r="D894" s="81">
        <v>18.600000000000001</v>
      </c>
      <c r="E894" s="81">
        <v>19.440000000000001</v>
      </c>
      <c r="F894" s="81">
        <v>1154063</v>
      </c>
    </row>
    <row r="895" spans="1:6" ht="15" x14ac:dyDescent="0.25">
      <c r="A895" s="82">
        <v>40311</v>
      </c>
      <c r="B895" s="81">
        <v>21.45</v>
      </c>
      <c r="C895" s="81">
        <v>21.45</v>
      </c>
      <c r="D895" s="81">
        <v>19.77</v>
      </c>
      <c r="E895" s="81">
        <v>20.010000000000002</v>
      </c>
      <c r="F895" s="81">
        <v>846683</v>
      </c>
    </row>
    <row r="896" spans="1:6" ht="15" x14ac:dyDescent="0.25">
      <c r="A896" s="82">
        <v>40310</v>
      </c>
      <c r="B896" s="81">
        <v>21.18</v>
      </c>
      <c r="C896" s="81">
        <v>21.64</v>
      </c>
      <c r="D896" s="81">
        <v>20.62</v>
      </c>
      <c r="E896" s="81">
        <v>21.48</v>
      </c>
      <c r="F896" s="81">
        <v>438376</v>
      </c>
    </row>
    <row r="897" spans="1:6" ht="15" x14ac:dyDescent="0.25">
      <c r="A897" s="82">
        <v>40309</v>
      </c>
      <c r="B897" s="81">
        <v>20.72</v>
      </c>
      <c r="C897" s="81">
        <v>21.3</v>
      </c>
      <c r="D897" s="81">
        <v>20.36</v>
      </c>
      <c r="E897" s="81">
        <v>21.16</v>
      </c>
      <c r="F897" s="81">
        <v>502272</v>
      </c>
    </row>
    <row r="898" spans="1:6" ht="15" x14ac:dyDescent="0.25">
      <c r="A898" s="82">
        <v>40308</v>
      </c>
      <c r="B898" s="81">
        <v>20.81</v>
      </c>
      <c r="C898" s="81">
        <v>21.24</v>
      </c>
      <c r="D898" s="81">
        <v>19.93</v>
      </c>
      <c r="E898" s="81">
        <v>21</v>
      </c>
      <c r="F898" s="81">
        <v>659442</v>
      </c>
    </row>
    <row r="899" spans="1:6" ht="15" x14ac:dyDescent="0.25">
      <c r="A899" s="82">
        <v>40305</v>
      </c>
      <c r="B899" s="81">
        <v>20.07</v>
      </c>
      <c r="C899" s="81">
        <v>20.54</v>
      </c>
      <c r="D899" s="81">
        <v>19.2</v>
      </c>
      <c r="E899" s="81">
        <v>19.829999999999998</v>
      </c>
      <c r="F899" s="81">
        <v>1082538</v>
      </c>
    </row>
    <row r="900" spans="1:6" ht="15" x14ac:dyDescent="0.25">
      <c r="A900" s="82">
        <v>40304</v>
      </c>
      <c r="B900" s="81">
        <v>20.97</v>
      </c>
      <c r="C900" s="81">
        <v>21.43</v>
      </c>
      <c r="D900" s="81">
        <v>18.809999999999999</v>
      </c>
      <c r="E900" s="81">
        <v>19.920000000000002</v>
      </c>
      <c r="F900" s="81">
        <v>1074156</v>
      </c>
    </row>
    <row r="901" spans="1:6" ht="15" x14ac:dyDescent="0.25">
      <c r="A901" s="82">
        <v>40303</v>
      </c>
      <c r="B901" s="81">
        <v>20.239999999999998</v>
      </c>
      <c r="C901" s="81">
        <v>21.55</v>
      </c>
      <c r="D901" s="81">
        <v>19.72</v>
      </c>
      <c r="E901" s="81">
        <v>21.02</v>
      </c>
      <c r="F901" s="81">
        <v>952259</v>
      </c>
    </row>
    <row r="902" spans="1:6" ht="15" x14ac:dyDescent="0.25">
      <c r="A902" s="82">
        <v>40302</v>
      </c>
      <c r="B902" s="81">
        <v>22.36</v>
      </c>
      <c r="C902" s="81">
        <v>22.36</v>
      </c>
      <c r="D902" s="81">
        <v>20.07</v>
      </c>
      <c r="E902" s="81">
        <v>20.329999999999998</v>
      </c>
      <c r="F902" s="81">
        <v>1089230</v>
      </c>
    </row>
    <row r="903" spans="1:6" ht="15" x14ac:dyDescent="0.25">
      <c r="A903" s="82">
        <v>40301</v>
      </c>
      <c r="B903" s="81">
        <v>22.14</v>
      </c>
      <c r="C903" s="81">
        <v>23.2</v>
      </c>
      <c r="D903" s="81">
        <v>21.91</v>
      </c>
      <c r="E903" s="81">
        <v>22.6</v>
      </c>
      <c r="F903" s="81">
        <v>735668</v>
      </c>
    </row>
    <row r="904" spans="1:6" ht="15" x14ac:dyDescent="0.25">
      <c r="A904" s="82">
        <v>40298</v>
      </c>
      <c r="B904" s="81">
        <v>23.31</v>
      </c>
      <c r="C904" s="81">
        <v>23.37</v>
      </c>
      <c r="D904" s="81">
        <v>21.58</v>
      </c>
      <c r="E904" s="81">
        <v>22.04</v>
      </c>
      <c r="F904" s="81">
        <v>1155823</v>
      </c>
    </row>
    <row r="905" spans="1:6" ht="15" x14ac:dyDescent="0.25">
      <c r="A905" s="82">
        <v>40297</v>
      </c>
      <c r="B905" s="81">
        <v>22.23</v>
      </c>
      <c r="C905" s="81">
        <v>23.35</v>
      </c>
      <c r="D905" s="81">
        <v>22.01</v>
      </c>
      <c r="E905" s="81">
        <v>23.22</v>
      </c>
      <c r="F905" s="81">
        <v>1214189</v>
      </c>
    </row>
    <row r="906" spans="1:6" ht="15" x14ac:dyDescent="0.25">
      <c r="A906" s="82">
        <v>40296</v>
      </c>
      <c r="B906" s="81">
        <v>22.84</v>
      </c>
      <c r="C906" s="81">
        <v>23.06</v>
      </c>
      <c r="D906" s="81">
        <v>21.94</v>
      </c>
      <c r="E906" s="81">
        <v>22.03</v>
      </c>
      <c r="F906" s="81">
        <v>464398</v>
      </c>
    </row>
    <row r="907" spans="1:6" ht="15" x14ac:dyDescent="0.25">
      <c r="A907" s="82">
        <v>40295</v>
      </c>
      <c r="B907" s="81">
        <v>24.21</v>
      </c>
      <c r="C907" s="81">
        <v>24.21</v>
      </c>
      <c r="D907" s="81">
        <v>22.6</v>
      </c>
      <c r="E907" s="81">
        <v>22.7</v>
      </c>
      <c r="F907" s="81">
        <v>644105</v>
      </c>
    </row>
    <row r="908" spans="1:6" ht="15" x14ac:dyDescent="0.25">
      <c r="A908" s="82">
        <v>40294</v>
      </c>
      <c r="B908" s="81">
        <v>23.94</v>
      </c>
      <c r="C908" s="81">
        <v>24.47</v>
      </c>
      <c r="D908" s="81">
        <v>23.6</v>
      </c>
      <c r="E908" s="81">
        <v>24.14</v>
      </c>
      <c r="F908" s="81">
        <v>733750</v>
      </c>
    </row>
    <row r="909" spans="1:6" ht="15" x14ac:dyDescent="0.25">
      <c r="A909" s="82">
        <v>40291</v>
      </c>
      <c r="B909" s="81">
        <v>23.3</v>
      </c>
      <c r="C909" s="81">
        <v>24.07</v>
      </c>
      <c r="D909" s="81">
        <v>22.83</v>
      </c>
      <c r="E909" s="81">
        <v>24.03</v>
      </c>
      <c r="F909" s="81">
        <v>534473</v>
      </c>
    </row>
    <row r="910" spans="1:6" ht="15" x14ac:dyDescent="0.25">
      <c r="A910" s="82">
        <v>40290</v>
      </c>
      <c r="B910" s="81">
        <v>22.95</v>
      </c>
      <c r="C910" s="81">
        <v>23.5</v>
      </c>
      <c r="D910" s="81">
        <v>22.76</v>
      </c>
      <c r="E910" s="81">
        <v>23.22</v>
      </c>
      <c r="F910" s="81">
        <v>666915</v>
      </c>
    </row>
    <row r="911" spans="1:6" ht="15" x14ac:dyDescent="0.25">
      <c r="A911" s="82">
        <v>40289</v>
      </c>
      <c r="B911" s="81">
        <v>22.4</v>
      </c>
      <c r="C911" s="81">
        <v>23.08</v>
      </c>
      <c r="D911" s="81">
        <v>22.12</v>
      </c>
      <c r="E911" s="81">
        <v>23</v>
      </c>
      <c r="F911" s="81">
        <v>555682</v>
      </c>
    </row>
    <row r="912" spans="1:6" ht="15" x14ac:dyDescent="0.25">
      <c r="A912" s="82">
        <v>40288</v>
      </c>
      <c r="B912" s="81">
        <v>22.32</v>
      </c>
      <c r="C912" s="81">
        <v>22.65</v>
      </c>
      <c r="D912" s="81">
        <v>22.16</v>
      </c>
      <c r="E912" s="81">
        <v>22.33</v>
      </c>
      <c r="F912" s="81">
        <v>296631</v>
      </c>
    </row>
    <row r="913" spans="1:6" ht="15" x14ac:dyDescent="0.25">
      <c r="A913" s="82">
        <v>40287</v>
      </c>
      <c r="B913" s="81">
        <v>22.52</v>
      </c>
      <c r="C913" s="81">
        <v>22.9</v>
      </c>
      <c r="D913" s="81">
        <v>21.66</v>
      </c>
      <c r="E913" s="81">
        <v>22.14</v>
      </c>
      <c r="F913" s="81">
        <v>724850</v>
      </c>
    </row>
    <row r="914" spans="1:6" ht="15" x14ac:dyDescent="0.25">
      <c r="A914" s="82">
        <v>40284</v>
      </c>
      <c r="B914" s="81">
        <v>22.76</v>
      </c>
      <c r="C914" s="81">
        <v>22.88</v>
      </c>
      <c r="D914" s="81">
        <v>22.36</v>
      </c>
      <c r="E914" s="81">
        <v>22.66</v>
      </c>
      <c r="F914" s="81">
        <v>757541</v>
      </c>
    </row>
    <row r="915" spans="1:6" ht="15" x14ac:dyDescent="0.25">
      <c r="A915" s="82">
        <v>40283</v>
      </c>
      <c r="B915" s="81">
        <v>23.36</v>
      </c>
      <c r="C915" s="81">
        <v>23.36</v>
      </c>
      <c r="D915" s="81">
        <v>22.75</v>
      </c>
      <c r="E915" s="81">
        <v>22.84</v>
      </c>
      <c r="F915" s="81">
        <v>543134</v>
      </c>
    </row>
    <row r="916" spans="1:6" ht="15" x14ac:dyDescent="0.25">
      <c r="A916" s="82">
        <v>40282</v>
      </c>
      <c r="B916" s="81">
        <v>22.25</v>
      </c>
      <c r="C916" s="81">
        <v>23.49</v>
      </c>
      <c r="D916" s="81">
        <v>21.86</v>
      </c>
      <c r="E916" s="81">
        <v>23.37</v>
      </c>
      <c r="F916" s="81">
        <v>1744666</v>
      </c>
    </row>
    <row r="917" spans="1:6" ht="15" x14ac:dyDescent="0.25">
      <c r="A917" s="82">
        <v>40281</v>
      </c>
      <c r="B917" s="81">
        <v>22.24</v>
      </c>
      <c r="C917" s="81">
        <v>22.48</v>
      </c>
      <c r="D917" s="81">
        <v>21.91</v>
      </c>
      <c r="E917" s="81">
        <v>21.99</v>
      </c>
      <c r="F917" s="81">
        <v>619762</v>
      </c>
    </row>
    <row r="918" spans="1:6" ht="15" x14ac:dyDescent="0.25">
      <c r="A918" s="82">
        <v>40280</v>
      </c>
      <c r="B918" s="81">
        <v>22.9</v>
      </c>
      <c r="C918" s="81">
        <v>23.15</v>
      </c>
      <c r="D918" s="81">
        <v>22.2</v>
      </c>
      <c r="E918" s="81">
        <v>22.25</v>
      </c>
      <c r="F918" s="81">
        <v>589598</v>
      </c>
    </row>
    <row r="919" spans="1:6" ht="15" x14ac:dyDescent="0.25">
      <c r="A919" s="82">
        <v>40277</v>
      </c>
      <c r="B919" s="81">
        <v>22.44</v>
      </c>
      <c r="C919" s="81">
        <v>22.77</v>
      </c>
      <c r="D919" s="81">
        <v>22.11</v>
      </c>
      <c r="E919" s="81">
        <v>22.77</v>
      </c>
      <c r="F919" s="81">
        <v>500982</v>
      </c>
    </row>
    <row r="920" spans="1:6" ht="15" x14ac:dyDescent="0.25">
      <c r="A920" s="82">
        <v>40276</v>
      </c>
      <c r="B920" s="81">
        <v>21.97</v>
      </c>
      <c r="C920" s="81">
        <v>22.47</v>
      </c>
      <c r="D920" s="81">
        <v>21.51</v>
      </c>
      <c r="E920" s="81">
        <v>22.32</v>
      </c>
      <c r="F920" s="81">
        <v>637396</v>
      </c>
    </row>
    <row r="921" spans="1:6" ht="15" x14ac:dyDescent="0.25">
      <c r="A921" s="82">
        <v>40275</v>
      </c>
      <c r="B921" s="81">
        <v>22.5</v>
      </c>
      <c r="C921" s="81">
        <v>22.65</v>
      </c>
      <c r="D921" s="81">
        <v>21.93</v>
      </c>
      <c r="E921" s="81">
        <v>22.01</v>
      </c>
      <c r="F921" s="81">
        <v>461618</v>
      </c>
    </row>
    <row r="922" spans="1:6" ht="15" x14ac:dyDescent="0.25">
      <c r="A922" s="82">
        <v>40274</v>
      </c>
      <c r="B922" s="81">
        <v>22.57</v>
      </c>
      <c r="C922" s="81">
        <v>22.58</v>
      </c>
      <c r="D922" s="81">
        <v>22.26</v>
      </c>
      <c r="E922" s="81">
        <v>22.56</v>
      </c>
      <c r="F922" s="81">
        <v>404204</v>
      </c>
    </row>
    <row r="923" spans="1:6" ht="15" x14ac:dyDescent="0.25">
      <c r="A923" s="82">
        <v>40273</v>
      </c>
      <c r="B923" s="81">
        <v>22.2</v>
      </c>
      <c r="C923" s="81">
        <v>22.63</v>
      </c>
      <c r="D923" s="81">
        <v>22.02</v>
      </c>
      <c r="E923" s="81">
        <v>22.62</v>
      </c>
      <c r="F923" s="81">
        <v>423290</v>
      </c>
    </row>
    <row r="924" spans="1:6" ht="15" x14ac:dyDescent="0.25">
      <c r="A924" s="82">
        <v>40270</v>
      </c>
      <c r="B924" s="81" t="s">
        <v>46</v>
      </c>
      <c r="C924" s="81" t="s">
        <v>46</v>
      </c>
      <c r="D924" s="81" t="s">
        <v>46</v>
      </c>
      <c r="E924" s="81">
        <v>22.07</v>
      </c>
      <c r="F924" s="81">
        <v>0</v>
      </c>
    </row>
    <row r="925" spans="1:6" ht="15" x14ac:dyDescent="0.25">
      <c r="A925" s="82">
        <v>40269</v>
      </c>
      <c r="B925" s="81">
        <v>21.77</v>
      </c>
      <c r="C925" s="81">
        <v>22.24</v>
      </c>
      <c r="D925" s="81">
        <v>21.65</v>
      </c>
      <c r="E925" s="81">
        <v>22.07</v>
      </c>
      <c r="F925" s="81">
        <v>545776</v>
      </c>
    </row>
    <row r="926" spans="1:6" ht="15" x14ac:dyDescent="0.25">
      <c r="A926" s="82">
        <v>40268</v>
      </c>
      <c r="B926" s="81">
        <v>22.27</v>
      </c>
      <c r="C926" s="81">
        <v>22.38</v>
      </c>
      <c r="D926" s="81">
        <v>21.58</v>
      </c>
      <c r="E926" s="81">
        <v>21.62</v>
      </c>
      <c r="F926" s="81">
        <v>735021</v>
      </c>
    </row>
    <row r="927" spans="1:6" ht="15" x14ac:dyDescent="0.25">
      <c r="A927" s="82">
        <v>40267</v>
      </c>
      <c r="B927" s="81">
        <v>22.57</v>
      </c>
      <c r="C927" s="81">
        <v>22.78</v>
      </c>
      <c r="D927" s="81">
        <v>22.36</v>
      </c>
      <c r="E927" s="81">
        <v>22.38</v>
      </c>
      <c r="F927" s="81">
        <v>584035</v>
      </c>
    </row>
    <row r="928" spans="1:6" ht="15" x14ac:dyDescent="0.25">
      <c r="A928" s="82">
        <v>40266</v>
      </c>
      <c r="B928" s="81">
        <v>22.89</v>
      </c>
      <c r="C928" s="81">
        <v>23.07</v>
      </c>
      <c r="D928" s="81">
        <v>22.39</v>
      </c>
      <c r="E928" s="81">
        <v>22.51</v>
      </c>
      <c r="F928" s="81">
        <v>582951</v>
      </c>
    </row>
    <row r="929" spans="1:6" ht="15" x14ac:dyDescent="0.25">
      <c r="A929" s="82">
        <v>40263</v>
      </c>
      <c r="B929" s="81">
        <v>23.17</v>
      </c>
      <c r="C929" s="81">
        <v>23.65</v>
      </c>
      <c r="D929" s="81">
        <v>22.7</v>
      </c>
      <c r="E929" s="81">
        <v>22.89</v>
      </c>
      <c r="F929" s="81">
        <v>780300</v>
      </c>
    </row>
    <row r="930" spans="1:6" ht="15" x14ac:dyDescent="0.25">
      <c r="A930" s="82">
        <v>40262</v>
      </c>
      <c r="B930" s="81">
        <v>23.48</v>
      </c>
      <c r="C930" s="81">
        <v>23.86</v>
      </c>
      <c r="D930" s="81">
        <v>23.09</v>
      </c>
      <c r="E930" s="81">
        <v>23.17</v>
      </c>
      <c r="F930" s="81">
        <v>607431</v>
      </c>
    </row>
    <row r="931" spans="1:6" ht="15" x14ac:dyDescent="0.25">
      <c r="A931" s="82">
        <v>40261</v>
      </c>
      <c r="B931" s="81">
        <v>23.83</v>
      </c>
      <c r="C931" s="81">
        <v>23.97</v>
      </c>
      <c r="D931" s="81">
        <v>23.29</v>
      </c>
      <c r="E931" s="81">
        <v>23.29</v>
      </c>
      <c r="F931" s="81">
        <v>727204</v>
      </c>
    </row>
    <row r="932" spans="1:6" ht="15" x14ac:dyDescent="0.25">
      <c r="A932" s="82">
        <v>40260</v>
      </c>
      <c r="B932" s="81">
        <v>23.87</v>
      </c>
      <c r="C932" s="81">
        <v>24.25</v>
      </c>
      <c r="D932" s="81">
        <v>23.75</v>
      </c>
      <c r="E932" s="81">
        <v>23.92</v>
      </c>
      <c r="F932" s="81">
        <v>1298225</v>
      </c>
    </row>
    <row r="933" spans="1:6" ht="15" x14ac:dyDescent="0.25">
      <c r="A933" s="82">
        <v>40259</v>
      </c>
      <c r="B933" s="81">
        <v>22.67</v>
      </c>
      <c r="C933" s="81">
        <v>24.71</v>
      </c>
      <c r="D933" s="81">
        <v>22.66</v>
      </c>
      <c r="E933" s="81">
        <v>23.9</v>
      </c>
      <c r="F933" s="81">
        <v>1787833</v>
      </c>
    </row>
    <row r="934" spans="1:6" ht="15" x14ac:dyDescent="0.25">
      <c r="A934" s="82">
        <v>40256</v>
      </c>
      <c r="B934" s="81">
        <v>22.9</v>
      </c>
      <c r="C934" s="81">
        <v>23</v>
      </c>
      <c r="D934" s="81">
        <v>22.35</v>
      </c>
      <c r="E934" s="81">
        <v>22.96</v>
      </c>
      <c r="F934" s="81">
        <v>1514441</v>
      </c>
    </row>
    <row r="935" spans="1:6" ht="15" x14ac:dyDescent="0.25">
      <c r="A935" s="82">
        <v>40255</v>
      </c>
      <c r="B935" s="81">
        <v>22.27</v>
      </c>
      <c r="C935" s="81">
        <v>22.93</v>
      </c>
      <c r="D935" s="81">
        <v>22.21</v>
      </c>
      <c r="E935" s="81">
        <v>22.9</v>
      </c>
      <c r="F935" s="81">
        <v>1050665</v>
      </c>
    </row>
    <row r="936" spans="1:6" ht="15" x14ac:dyDescent="0.25">
      <c r="A936" s="82">
        <v>40254</v>
      </c>
      <c r="B936" s="81">
        <v>22.15</v>
      </c>
      <c r="C936" s="81">
        <v>22.55</v>
      </c>
      <c r="D936" s="81">
        <v>21.9</v>
      </c>
      <c r="E936" s="81">
        <v>22.33</v>
      </c>
      <c r="F936" s="81">
        <v>1028129</v>
      </c>
    </row>
    <row r="937" spans="1:6" ht="15" x14ac:dyDescent="0.25">
      <c r="A937" s="82">
        <v>40253</v>
      </c>
      <c r="B937" s="81">
        <v>20.97</v>
      </c>
      <c r="C937" s="81">
        <v>22.2</v>
      </c>
      <c r="D937" s="81">
        <v>20.97</v>
      </c>
      <c r="E937" s="81">
        <v>22.16</v>
      </c>
      <c r="F937" s="81">
        <v>1010036</v>
      </c>
    </row>
    <row r="938" spans="1:6" ht="15" x14ac:dyDescent="0.25">
      <c r="A938" s="82">
        <v>40252</v>
      </c>
      <c r="B938" s="81">
        <v>20.7</v>
      </c>
      <c r="C938" s="81">
        <v>21.03</v>
      </c>
      <c r="D938" s="81">
        <v>20.29</v>
      </c>
      <c r="E938" s="81">
        <v>21.01</v>
      </c>
      <c r="F938" s="81">
        <v>1113107</v>
      </c>
    </row>
    <row r="939" spans="1:6" ht="15" x14ac:dyDescent="0.25">
      <c r="A939" s="82">
        <v>40249</v>
      </c>
      <c r="B939" s="81">
        <v>20.6</v>
      </c>
      <c r="C939" s="81">
        <v>20.77</v>
      </c>
      <c r="D939" s="81">
        <v>20.079999999999998</v>
      </c>
      <c r="E939" s="81">
        <v>20.77</v>
      </c>
      <c r="F939" s="81">
        <v>693864</v>
      </c>
    </row>
    <row r="940" spans="1:6" ht="15" x14ac:dyDescent="0.25">
      <c r="A940" s="82">
        <v>40248</v>
      </c>
      <c r="B940" s="81">
        <v>20.5</v>
      </c>
      <c r="C940" s="81">
        <v>20.56</v>
      </c>
      <c r="D940" s="81">
        <v>20.23</v>
      </c>
      <c r="E940" s="81">
        <v>20.45</v>
      </c>
      <c r="F940" s="81">
        <v>479299</v>
      </c>
    </row>
    <row r="941" spans="1:6" ht="15" x14ac:dyDescent="0.25">
      <c r="A941" s="82">
        <v>40247</v>
      </c>
      <c r="B941" s="81">
        <v>20.45</v>
      </c>
      <c r="C941" s="81">
        <v>20.68</v>
      </c>
      <c r="D941" s="81">
        <v>20.32</v>
      </c>
      <c r="E941" s="81">
        <v>20.54</v>
      </c>
      <c r="F941" s="81">
        <v>586953</v>
      </c>
    </row>
    <row r="942" spans="1:6" ht="15" x14ac:dyDescent="0.25">
      <c r="A942" s="82">
        <v>40246</v>
      </c>
      <c r="B942" s="81">
        <v>20.309999999999999</v>
      </c>
      <c r="C942" s="81">
        <v>20.81</v>
      </c>
      <c r="D942" s="81">
        <v>20.309999999999999</v>
      </c>
      <c r="E942" s="81">
        <v>20.399999999999999</v>
      </c>
      <c r="F942" s="81">
        <v>588531</v>
      </c>
    </row>
    <row r="943" spans="1:6" ht="15" x14ac:dyDescent="0.25">
      <c r="A943" s="82">
        <v>40245</v>
      </c>
      <c r="B943" s="81">
        <v>19.760000000000002</v>
      </c>
      <c r="C943" s="81">
        <v>20.49</v>
      </c>
      <c r="D943" s="81">
        <v>19.61</v>
      </c>
      <c r="E943" s="81">
        <v>20.440000000000001</v>
      </c>
      <c r="F943" s="81">
        <v>661323</v>
      </c>
    </row>
    <row r="944" spans="1:6" ht="15" x14ac:dyDescent="0.25">
      <c r="A944" s="82">
        <v>40242</v>
      </c>
      <c r="B944" s="81">
        <v>20.3</v>
      </c>
      <c r="C944" s="81">
        <v>20.34</v>
      </c>
      <c r="D944" s="81">
        <v>19.91</v>
      </c>
      <c r="E944" s="81">
        <v>20.09</v>
      </c>
      <c r="F944" s="81">
        <v>783744</v>
      </c>
    </row>
    <row r="945" spans="1:6" ht="15" x14ac:dyDescent="0.25">
      <c r="A945" s="82">
        <v>40241</v>
      </c>
      <c r="B945" s="81">
        <v>20.170000000000002</v>
      </c>
      <c r="C945" s="81">
        <v>20.350000000000001</v>
      </c>
      <c r="D945" s="81">
        <v>20.04</v>
      </c>
      <c r="E945" s="81">
        <v>20.16</v>
      </c>
      <c r="F945" s="81">
        <v>576471</v>
      </c>
    </row>
    <row r="946" spans="1:6" ht="15" x14ac:dyDescent="0.25">
      <c r="A946" s="82">
        <v>40240</v>
      </c>
      <c r="B946" s="81">
        <v>20.010000000000002</v>
      </c>
      <c r="C946" s="81">
        <v>20.309999999999999</v>
      </c>
      <c r="D946" s="81">
        <v>19.920000000000002</v>
      </c>
      <c r="E946" s="81">
        <v>20.05</v>
      </c>
      <c r="F946" s="81">
        <v>474249</v>
      </c>
    </row>
    <row r="947" spans="1:6" ht="15" x14ac:dyDescent="0.25">
      <c r="A947" s="82">
        <v>40239</v>
      </c>
      <c r="B947" s="81">
        <v>19.84</v>
      </c>
      <c r="C947" s="81">
        <v>20.309999999999999</v>
      </c>
      <c r="D947" s="81">
        <v>19.84</v>
      </c>
      <c r="E947" s="81">
        <v>20</v>
      </c>
      <c r="F947" s="81">
        <v>747146</v>
      </c>
    </row>
    <row r="948" spans="1:6" ht="15" x14ac:dyDescent="0.25">
      <c r="A948" s="82">
        <v>40238</v>
      </c>
      <c r="B948" s="81">
        <v>20.149999999999999</v>
      </c>
      <c r="C948" s="81">
        <v>20.53</v>
      </c>
      <c r="D948" s="81">
        <v>19.7</v>
      </c>
      <c r="E948" s="81">
        <v>19.8</v>
      </c>
      <c r="F948" s="81">
        <v>861840</v>
      </c>
    </row>
    <row r="949" spans="1:6" ht="15" x14ac:dyDescent="0.25">
      <c r="A949" s="82">
        <v>40235</v>
      </c>
      <c r="B949" s="81">
        <v>20.239999999999998</v>
      </c>
      <c r="C949" s="81">
        <v>20.32</v>
      </c>
      <c r="D949" s="81">
        <v>20.02</v>
      </c>
      <c r="E949" s="81">
        <v>20.07</v>
      </c>
      <c r="F949" s="81">
        <v>870975</v>
      </c>
    </row>
    <row r="950" spans="1:6" ht="15" x14ac:dyDescent="0.25">
      <c r="A950" s="82">
        <v>40234</v>
      </c>
      <c r="B950" s="81">
        <v>20.54</v>
      </c>
      <c r="C950" s="81">
        <v>20.74</v>
      </c>
      <c r="D950" s="81">
        <v>20</v>
      </c>
      <c r="E950" s="81">
        <v>20.18</v>
      </c>
      <c r="F950" s="81">
        <v>730762</v>
      </c>
    </row>
    <row r="951" spans="1:6" ht="15" x14ac:dyDescent="0.25">
      <c r="A951" s="82">
        <v>40233</v>
      </c>
      <c r="B951" s="81">
        <v>20.23</v>
      </c>
      <c r="C951" s="81">
        <v>21.25</v>
      </c>
      <c r="D951" s="81">
        <v>20.23</v>
      </c>
      <c r="E951" s="81">
        <v>20.7</v>
      </c>
      <c r="F951" s="81">
        <v>937959</v>
      </c>
    </row>
    <row r="952" spans="1:6" ht="15" x14ac:dyDescent="0.25">
      <c r="A952" s="82">
        <v>40232</v>
      </c>
      <c r="B952" s="81">
        <v>20.59</v>
      </c>
      <c r="C952" s="81">
        <v>21.11</v>
      </c>
      <c r="D952" s="81">
        <v>20.149999999999999</v>
      </c>
      <c r="E952" s="81">
        <v>20.23</v>
      </c>
      <c r="F952" s="81">
        <v>2071006</v>
      </c>
    </row>
    <row r="953" spans="1:6" ht="15" x14ac:dyDescent="0.25">
      <c r="A953" s="82">
        <v>40231</v>
      </c>
      <c r="B953" s="81">
        <v>21.69</v>
      </c>
      <c r="C953" s="81">
        <v>21.84</v>
      </c>
      <c r="D953" s="81">
        <v>21.42</v>
      </c>
      <c r="E953" s="81">
        <v>21.51</v>
      </c>
      <c r="F953" s="81">
        <v>765978</v>
      </c>
    </row>
    <row r="954" spans="1:6" ht="15" x14ac:dyDescent="0.25">
      <c r="A954" s="82">
        <v>40228</v>
      </c>
      <c r="B954" s="81">
        <v>21.53</v>
      </c>
      <c r="C954" s="81">
        <v>21.79</v>
      </c>
      <c r="D954" s="81">
        <v>21.2</v>
      </c>
      <c r="E954" s="81">
        <v>21.68</v>
      </c>
      <c r="F954" s="81">
        <v>717294</v>
      </c>
    </row>
    <row r="955" spans="1:6" ht="15" x14ac:dyDescent="0.25">
      <c r="A955" s="82">
        <v>40227</v>
      </c>
      <c r="B955" s="81">
        <v>21.49</v>
      </c>
      <c r="C955" s="81">
        <v>21.63</v>
      </c>
      <c r="D955" s="81">
        <v>21.08</v>
      </c>
      <c r="E955" s="81">
        <v>21.61</v>
      </c>
      <c r="F955" s="81">
        <v>927132</v>
      </c>
    </row>
    <row r="956" spans="1:6" ht="15" x14ac:dyDescent="0.25">
      <c r="A956" s="82">
        <v>40226</v>
      </c>
      <c r="B956" s="81">
        <v>21.21</v>
      </c>
      <c r="C956" s="81">
        <v>22.26</v>
      </c>
      <c r="D956" s="81">
        <v>21.12</v>
      </c>
      <c r="E956" s="81">
        <v>21.61</v>
      </c>
      <c r="F956" s="81">
        <v>1666904</v>
      </c>
    </row>
    <row r="957" spans="1:6" ht="15" x14ac:dyDescent="0.25">
      <c r="A957" s="82">
        <v>40225</v>
      </c>
      <c r="B957" s="81">
        <v>21.38</v>
      </c>
      <c r="C957" s="81">
        <v>21.85</v>
      </c>
      <c r="D957" s="81">
        <v>21.02</v>
      </c>
      <c r="E957" s="81">
        <v>21.2</v>
      </c>
      <c r="F957" s="81">
        <v>1124965</v>
      </c>
    </row>
    <row r="958" spans="1:6" ht="15" x14ac:dyDescent="0.25">
      <c r="A958" s="82">
        <v>40224</v>
      </c>
      <c r="B958" s="81" t="s">
        <v>46</v>
      </c>
      <c r="C958" s="81" t="s">
        <v>46</v>
      </c>
      <c r="D958" s="81" t="s">
        <v>46</v>
      </c>
      <c r="E958" s="81">
        <v>20.99</v>
      </c>
      <c r="F958" s="81">
        <v>0</v>
      </c>
    </row>
    <row r="959" spans="1:6" ht="15" x14ac:dyDescent="0.25">
      <c r="A959" s="82">
        <v>40221</v>
      </c>
      <c r="B959" s="81">
        <v>20.55</v>
      </c>
      <c r="C959" s="81">
        <v>21.12</v>
      </c>
      <c r="D959" s="81">
        <v>20.49</v>
      </c>
      <c r="E959" s="81">
        <v>20.99</v>
      </c>
      <c r="F959" s="81">
        <v>1044208</v>
      </c>
    </row>
    <row r="960" spans="1:6" ht="15" x14ac:dyDescent="0.25">
      <c r="A960" s="82">
        <v>40220</v>
      </c>
      <c r="B960" s="81">
        <v>20.170000000000002</v>
      </c>
      <c r="C960" s="81">
        <v>20.83</v>
      </c>
      <c r="D960" s="81">
        <v>20.04</v>
      </c>
      <c r="E960" s="81">
        <v>20.8</v>
      </c>
      <c r="F960" s="81">
        <v>1033110</v>
      </c>
    </row>
    <row r="961" spans="1:6" ht="15" x14ac:dyDescent="0.25">
      <c r="A961" s="82">
        <v>40219</v>
      </c>
      <c r="B961" s="81">
        <v>19.760000000000002</v>
      </c>
      <c r="C961" s="81">
        <v>20.56</v>
      </c>
      <c r="D961" s="81">
        <v>19.760000000000002</v>
      </c>
      <c r="E961" s="81">
        <v>20.32</v>
      </c>
      <c r="F961" s="81">
        <v>1131158</v>
      </c>
    </row>
    <row r="962" spans="1:6" ht="15" x14ac:dyDescent="0.25">
      <c r="A962" s="82">
        <v>40218</v>
      </c>
      <c r="B962" s="81">
        <v>19.97</v>
      </c>
      <c r="C962" s="81">
        <v>19.98</v>
      </c>
      <c r="D962" s="81">
        <v>19.45</v>
      </c>
      <c r="E962" s="81">
        <v>19.75</v>
      </c>
      <c r="F962" s="81">
        <v>706003</v>
      </c>
    </row>
    <row r="963" spans="1:6" ht="15" x14ac:dyDescent="0.25">
      <c r="A963" s="82">
        <v>40217</v>
      </c>
      <c r="B963" s="81">
        <v>19.84</v>
      </c>
      <c r="C963" s="81">
        <v>19.84</v>
      </c>
      <c r="D963" s="81">
        <v>19.3</v>
      </c>
      <c r="E963" s="81">
        <v>19.43</v>
      </c>
      <c r="F963" s="81">
        <v>1069910</v>
      </c>
    </row>
    <row r="964" spans="1:6" ht="15" x14ac:dyDescent="0.25">
      <c r="A964" s="82">
        <v>40214</v>
      </c>
      <c r="B964" s="81">
        <v>18.88</v>
      </c>
      <c r="C964" s="81">
        <v>19.93</v>
      </c>
      <c r="D964" s="81">
        <v>18.7</v>
      </c>
      <c r="E964" s="81">
        <v>19.86</v>
      </c>
      <c r="F964" s="81">
        <v>1282953</v>
      </c>
    </row>
    <row r="965" spans="1:6" ht="15" x14ac:dyDescent="0.25">
      <c r="A965" s="82">
        <v>40213</v>
      </c>
      <c r="B965" s="81">
        <v>19.61</v>
      </c>
      <c r="C965" s="81">
        <v>19.64</v>
      </c>
      <c r="D965" s="81">
        <v>18.760000000000002</v>
      </c>
      <c r="E965" s="81">
        <v>18.89</v>
      </c>
      <c r="F965" s="81">
        <v>1718161</v>
      </c>
    </row>
    <row r="966" spans="1:6" ht="15" x14ac:dyDescent="0.25">
      <c r="A966" s="82">
        <v>40212</v>
      </c>
      <c r="B966" s="81">
        <v>19.170000000000002</v>
      </c>
      <c r="C966" s="81">
        <v>19.82</v>
      </c>
      <c r="D966" s="81">
        <v>18.8</v>
      </c>
      <c r="E966" s="81">
        <v>19.739999999999998</v>
      </c>
      <c r="F966" s="81">
        <v>1969338</v>
      </c>
    </row>
    <row r="967" spans="1:6" ht="15" x14ac:dyDescent="0.25">
      <c r="A967" s="82">
        <v>40211</v>
      </c>
      <c r="B967" s="81">
        <v>20.82</v>
      </c>
      <c r="C967" s="81">
        <v>20.85</v>
      </c>
      <c r="D967" s="81">
        <v>19.04</v>
      </c>
      <c r="E967" s="81">
        <v>19.399999999999999</v>
      </c>
      <c r="F967" s="81">
        <v>6021838</v>
      </c>
    </row>
    <row r="968" spans="1:6" ht="15" x14ac:dyDescent="0.25">
      <c r="A968" s="82">
        <v>40210</v>
      </c>
      <c r="B968" s="81">
        <v>17.7</v>
      </c>
      <c r="C968" s="81">
        <v>18</v>
      </c>
      <c r="D968" s="81">
        <v>17.440000000000001</v>
      </c>
      <c r="E968" s="81">
        <v>18</v>
      </c>
      <c r="F968" s="81">
        <v>2011671</v>
      </c>
    </row>
    <row r="969" spans="1:6" ht="15" x14ac:dyDescent="0.25">
      <c r="A969" s="82">
        <v>40207</v>
      </c>
      <c r="B969" s="81">
        <v>18</v>
      </c>
      <c r="C969" s="81">
        <v>18</v>
      </c>
      <c r="D969" s="81">
        <v>17.239999999999998</v>
      </c>
      <c r="E969" s="81">
        <v>17.48</v>
      </c>
      <c r="F969" s="81">
        <v>1469043</v>
      </c>
    </row>
    <row r="970" spans="1:6" ht="15" x14ac:dyDescent="0.25">
      <c r="A970" s="82">
        <v>40206</v>
      </c>
      <c r="B970" s="81">
        <v>18.13</v>
      </c>
      <c r="C970" s="81">
        <v>18.239999999999998</v>
      </c>
      <c r="D970" s="81">
        <v>17.600000000000001</v>
      </c>
      <c r="E970" s="81">
        <v>17.8</v>
      </c>
      <c r="F970" s="81">
        <v>1100354</v>
      </c>
    </row>
    <row r="971" spans="1:6" ht="15" x14ac:dyDescent="0.25">
      <c r="A971" s="82">
        <v>40205</v>
      </c>
      <c r="B971" s="81">
        <v>19.690000000000001</v>
      </c>
      <c r="C971" s="81">
        <v>19.690000000000001</v>
      </c>
      <c r="D971" s="81">
        <v>17.7</v>
      </c>
      <c r="E971" s="81">
        <v>18.07</v>
      </c>
      <c r="F971" s="81">
        <v>3581686</v>
      </c>
    </row>
    <row r="972" spans="1:6" ht="15" x14ac:dyDescent="0.25">
      <c r="A972" s="82">
        <v>40204</v>
      </c>
      <c r="B972" s="81">
        <v>17.54</v>
      </c>
      <c r="C972" s="81">
        <v>20.74</v>
      </c>
      <c r="D972" s="81">
        <v>17.54</v>
      </c>
      <c r="E972" s="81">
        <v>19.7</v>
      </c>
      <c r="F972" s="81">
        <v>9154982</v>
      </c>
    </row>
    <row r="973" spans="1:6" ht="15" x14ac:dyDescent="0.25">
      <c r="A973" s="82">
        <v>40203</v>
      </c>
      <c r="B973" s="81">
        <v>18.170000000000002</v>
      </c>
      <c r="C973" s="81">
        <v>18.170000000000002</v>
      </c>
      <c r="D973" s="81">
        <v>17.18</v>
      </c>
      <c r="E973" s="81">
        <v>17.38</v>
      </c>
      <c r="F973" s="81">
        <v>1714553</v>
      </c>
    </row>
    <row r="974" spans="1:6" ht="15" x14ac:dyDescent="0.25">
      <c r="A974" s="82">
        <v>40200</v>
      </c>
      <c r="B974" s="81">
        <v>18.29</v>
      </c>
      <c r="C974" s="81">
        <v>18.47</v>
      </c>
      <c r="D974" s="81">
        <v>17.82</v>
      </c>
      <c r="E974" s="81">
        <v>18</v>
      </c>
      <c r="F974" s="81">
        <v>1535798</v>
      </c>
    </row>
    <row r="975" spans="1:6" ht="15" x14ac:dyDescent="0.25">
      <c r="A975" s="82">
        <v>40199</v>
      </c>
      <c r="B975" s="81">
        <v>18.47</v>
      </c>
      <c r="C975" s="81">
        <v>18.47</v>
      </c>
      <c r="D975" s="81">
        <v>17.75</v>
      </c>
      <c r="E975" s="81">
        <v>18.32</v>
      </c>
      <c r="F975" s="81">
        <v>1783243</v>
      </c>
    </row>
    <row r="976" spans="1:6" ht="15" x14ac:dyDescent="0.25">
      <c r="A976" s="82">
        <v>40198</v>
      </c>
      <c r="B976" s="81">
        <v>18.309999999999999</v>
      </c>
      <c r="C976" s="81">
        <v>18.75</v>
      </c>
      <c r="D976" s="81">
        <v>18.010000000000002</v>
      </c>
      <c r="E976" s="81">
        <v>18.43</v>
      </c>
      <c r="F976" s="81">
        <v>1666499</v>
      </c>
    </row>
    <row r="977" spans="1:6" ht="15" x14ac:dyDescent="0.25">
      <c r="A977" s="82">
        <v>40197</v>
      </c>
      <c r="B977" s="81">
        <v>18</v>
      </c>
      <c r="C977" s="81">
        <v>18.52</v>
      </c>
      <c r="D977" s="81">
        <v>17.71</v>
      </c>
      <c r="E977" s="81">
        <v>18.45</v>
      </c>
      <c r="F977" s="81">
        <v>1733996</v>
      </c>
    </row>
    <row r="978" spans="1:6" ht="15" x14ac:dyDescent="0.25">
      <c r="A978" s="82">
        <v>40196</v>
      </c>
      <c r="B978" s="81" t="s">
        <v>46</v>
      </c>
      <c r="C978" s="81" t="s">
        <v>46</v>
      </c>
      <c r="D978" s="81" t="s">
        <v>46</v>
      </c>
      <c r="E978" s="81">
        <v>17.98</v>
      </c>
      <c r="F978" s="81">
        <v>0</v>
      </c>
    </row>
    <row r="979" spans="1:6" ht="15" x14ac:dyDescent="0.25">
      <c r="A979" s="82">
        <v>40193</v>
      </c>
      <c r="B979" s="81">
        <v>18.47</v>
      </c>
      <c r="C979" s="81">
        <v>18.690000000000001</v>
      </c>
      <c r="D979" s="81">
        <v>17.91</v>
      </c>
      <c r="E979" s="81">
        <v>17.98</v>
      </c>
      <c r="F979" s="81">
        <v>1052375</v>
      </c>
    </row>
    <row r="980" spans="1:6" ht="15" x14ac:dyDescent="0.25">
      <c r="A980" s="82">
        <v>40192</v>
      </c>
      <c r="B980" s="81">
        <v>18.89</v>
      </c>
      <c r="C980" s="81">
        <v>18.89</v>
      </c>
      <c r="D980" s="81">
        <v>18.100000000000001</v>
      </c>
      <c r="E980" s="81">
        <v>18.18</v>
      </c>
      <c r="F980" s="81">
        <v>1179563</v>
      </c>
    </row>
    <row r="981" spans="1:6" ht="15" x14ac:dyDescent="0.25">
      <c r="A981" s="82">
        <v>40191</v>
      </c>
      <c r="B981" s="81">
        <v>18.100000000000001</v>
      </c>
      <c r="C981" s="81">
        <v>18.850000000000001</v>
      </c>
      <c r="D981" s="81">
        <v>18</v>
      </c>
      <c r="E981" s="81">
        <v>18.8</v>
      </c>
      <c r="F981" s="81">
        <v>1864328</v>
      </c>
    </row>
    <row r="982" spans="1:6" ht="15" x14ac:dyDescent="0.25">
      <c r="A982" s="82">
        <v>40190</v>
      </c>
      <c r="B982" s="81">
        <v>18.32</v>
      </c>
      <c r="C982" s="81">
        <v>18.41</v>
      </c>
      <c r="D982" s="81">
        <v>17.73</v>
      </c>
      <c r="E982" s="81">
        <v>18</v>
      </c>
      <c r="F982" s="81">
        <v>1354508</v>
      </c>
    </row>
    <row r="983" spans="1:6" ht="15" x14ac:dyDescent="0.25">
      <c r="A983" s="82">
        <v>40189</v>
      </c>
      <c r="B983" s="81">
        <v>18.28</v>
      </c>
      <c r="C983" s="81">
        <v>18.38</v>
      </c>
      <c r="D983" s="81">
        <v>17.61</v>
      </c>
      <c r="E983" s="81">
        <v>18.14</v>
      </c>
      <c r="F983" s="81">
        <v>1848196</v>
      </c>
    </row>
    <row r="984" spans="1:6" ht="15" x14ac:dyDescent="0.25">
      <c r="A984" s="82">
        <v>40186</v>
      </c>
      <c r="B984" s="81">
        <v>18.66</v>
      </c>
      <c r="C984" s="81">
        <v>18.66</v>
      </c>
      <c r="D984" s="81">
        <v>18.079999999999998</v>
      </c>
      <c r="E984" s="81">
        <v>18.3</v>
      </c>
      <c r="F984" s="81">
        <v>1258891</v>
      </c>
    </row>
    <row r="985" spans="1:6" ht="15" x14ac:dyDescent="0.25">
      <c r="A985" s="82">
        <v>40185</v>
      </c>
      <c r="B985" s="81">
        <v>18.75</v>
      </c>
      <c r="C985" s="81">
        <v>19.18</v>
      </c>
      <c r="D985" s="81">
        <v>18.600000000000001</v>
      </c>
      <c r="E985" s="81">
        <v>18.7</v>
      </c>
      <c r="F985" s="81">
        <v>1081398</v>
      </c>
    </row>
    <row r="986" spans="1:6" ht="15" x14ac:dyDescent="0.25">
      <c r="A986" s="82">
        <v>40184</v>
      </c>
      <c r="B986" s="81">
        <v>19.3</v>
      </c>
      <c r="C986" s="81">
        <v>19.489999999999998</v>
      </c>
      <c r="D986" s="81">
        <v>18.95</v>
      </c>
      <c r="E986" s="81">
        <v>19.190000000000001</v>
      </c>
      <c r="F986" s="81">
        <v>704098</v>
      </c>
    </row>
    <row r="987" spans="1:6" ht="15" x14ac:dyDescent="0.25">
      <c r="A987" s="82">
        <v>40183</v>
      </c>
      <c r="B987" s="81">
        <v>19.350000000000001</v>
      </c>
      <c r="C987" s="81">
        <v>19.79</v>
      </c>
      <c r="D987" s="81">
        <v>19.149999999999999</v>
      </c>
      <c r="E987" s="81">
        <v>19.27</v>
      </c>
      <c r="F987" s="81">
        <v>1156155</v>
      </c>
    </row>
    <row r="988" spans="1:6" ht="15" x14ac:dyDescent="0.25">
      <c r="A988" s="82">
        <v>40182</v>
      </c>
      <c r="B988" s="81">
        <v>19.23</v>
      </c>
      <c r="C988" s="81">
        <v>19.399999999999999</v>
      </c>
      <c r="D988" s="81">
        <v>19.05</v>
      </c>
      <c r="E988" s="81">
        <v>19.190000000000001</v>
      </c>
      <c r="F988" s="81">
        <v>796500</v>
      </c>
    </row>
    <row r="989" spans="1:6" ht="15" x14ac:dyDescent="0.25">
      <c r="A989" s="82">
        <v>40179</v>
      </c>
      <c r="B989" s="81" t="s">
        <v>46</v>
      </c>
      <c r="C989" s="81" t="s">
        <v>46</v>
      </c>
      <c r="D989" s="81" t="s">
        <v>46</v>
      </c>
      <c r="E989" s="81">
        <v>19.07</v>
      </c>
      <c r="F989" s="81">
        <v>0</v>
      </c>
    </row>
    <row r="990" spans="1:6" ht="15" x14ac:dyDescent="0.25">
      <c r="A990" s="82">
        <v>40178</v>
      </c>
      <c r="B990" s="81">
        <v>18.91</v>
      </c>
      <c r="C990" s="81">
        <v>19.07</v>
      </c>
      <c r="D990" s="81">
        <v>18.64</v>
      </c>
      <c r="E990" s="81">
        <v>19.07</v>
      </c>
      <c r="F990" s="81">
        <v>1383787</v>
      </c>
    </row>
    <row r="991" spans="1:6" ht="15" x14ac:dyDescent="0.25">
      <c r="A991" s="82">
        <v>40177</v>
      </c>
      <c r="B991" s="81">
        <v>18.579999999999998</v>
      </c>
      <c r="C991" s="81">
        <v>18.95</v>
      </c>
      <c r="D991" s="81">
        <v>18.559999999999999</v>
      </c>
      <c r="E991" s="81">
        <v>18.899999999999999</v>
      </c>
      <c r="F991" s="81">
        <v>910644</v>
      </c>
    </row>
    <row r="992" spans="1:6" ht="15" x14ac:dyDescent="0.25">
      <c r="A992" s="82">
        <v>40176</v>
      </c>
      <c r="B992" s="81">
        <v>19.079999999999998</v>
      </c>
      <c r="C992" s="81">
        <v>19.21</v>
      </c>
      <c r="D992" s="81">
        <v>18.5</v>
      </c>
      <c r="E992" s="81">
        <v>18.7</v>
      </c>
      <c r="F992" s="81">
        <v>1258450</v>
      </c>
    </row>
    <row r="993" spans="1:6" ht="15" x14ac:dyDescent="0.25">
      <c r="A993" s="82">
        <v>40175</v>
      </c>
      <c r="B993" s="81">
        <v>19.36</v>
      </c>
      <c r="C993" s="81">
        <v>19.5</v>
      </c>
      <c r="D993" s="81">
        <v>18.84</v>
      </c>
      <c r="E993" s="81">
        <v>19.059999999999999</v>
      </c>
      <c r="F993" s="81">
        <v>852733</v>
      </c>
    </row>
    <row r="994" spans="1:6" ht="15" x14ac:dyDescent="0.25">
      <c r="A994" s="82">
        <v>40172</v>
      </c>
      <c r="B994" s="81" t="s">
        <v>46</v>
      </c>
      <c r="C994" s="81" t="s">
        <v>46</v>
      </c>
      <c r="D994" s="81" t="s">
        <v>46</v>
      </c>
      <c r="E994" s="81">
        <v>19.329999999999998</v>
      </c>
      <c r="F994" s="81">
        <v>0</v>
      </c>
    </row>
    <row r="995" spans="1:6" ht="15" x14ac:dyDescent="0.25">
      <c r="A995" s="82">
        <v>40171</v>
      </c>
      <c r="B995" s="81">
        <v>19.260000000000002</v>
      </c>
      <c r="C995" s="81">
        <v>19.489999999999998</v>
      </c>
      <c r="D995" s="81">
        <v>18.98</v>
      </c>
      <c r="E995" s="81">
        <v>19.329999999999998</v>
      </c>
      <c r="F995" s="81">
        <v>430466</v>
      </c>
    </row>
    <row r="996" spans="1:6" ht="15" x14ac:dyDescent="0.25">
      <c r="A996" s="82">
        <v>40170</v>
      </c>
      <c r="B996" s="81">
        <v>19.010000000000002</v>
      </c>
      <c r="C996" s="81">
        <v>19.190000000000001</v>
      </c>
      <c r="D996" s="81">
        <v>18.850000000000001</v>
      </c>
      <c r="E996" s="81">
        <v>19.12</v>
      </c>
      <c r="F996" s="81">
        <v>879024</v>
      </c>
    </row>
    <row r="997" spans="1:6" ht="15" x14ac:dyDescent="0.25">
      <c r="A997" s="82">
        <v>40169</v>
      </c>
      <c r="B997" s="81">
        <v>19.190000000000001</v>
      </c>
      <c r="C997" s="81">
        <v>19.489999999999998</v>
      </c>
      <c r="D997" s="81">
        <v>18.8</v>
      </c>
      <c r="E997" s="81">
        <v>19.03</v>
      </c>
      <c r="F997" s="81">
        <v>1116220</v>
      </c>
    </row>
    <row r="998" spans="1:6" ht="15" x14ac:dyDescent="0.25">
      <c r="A998" s="82">
        <v>40168</v>
      </c>
      <c r="B998" s="81">
        <v>18.559999999999999</v>
      </c>
      <c r="C998" s="81">
        <v>19.25</v>
      </c>
      <c r="D998" s="81">
        <v>18.36</v>
      </c>
      <c r="E998" s="81">
        <v>19.010000000000002</v>
      </c>
      <c r="F998" s="81">
        <v>1281363</v>
      </c>
    </row>
    <row r="999" spans="1:6" ht="15" x14ac:dyDescent="0.25">
      <c r="A999" s="82">
        <v>40165</v>
      </c>
      <c r="B999" s="81">
        <v>18.59</v>
      </c>
      <c r="C999" s="81">
        <v>18.93</v>
      </c>
      <c r="D999" s="81">
        <v>18.32</v>
      </c>
      <c r="E999" s="81">
        <v>18.39</v>
      </c>
      <c r="F999" s="81">
        <v>2077501</v>
      </c>
    </row>
    <row r="1000" spans="1:6" ht="15" x14ac:dyDescent="0.25">
      <c r="A1000" s="82">
        <v>40164</v>
      </c>
      <c r="B1000" s="81">
        <v>19.21</v>
      </c>
      <c r="C1000" s="81">
        <v>19.39</v>
      </c>
      <c r="D1000" s="81">
        <v>18.46</v>
      </c>
      <c r="E1000" s="81">
        <v>18.57</v>
      </c>
      <c r="F1000" s="81">
        <v>2180294</v>
      </c>
    </row>
    <row r="1001" spans="1:6" ht="15" x14ac:dyDescent="0.25">
      <c r="A1001" s="82">
        <v>40163</v>
      </c>
      <c r="B1001" s="81">
        <v>19.420000000000002</v>
      </c>
      <c r="C1001" s="81">
        <v>19.43</v>
      </c>
      <c r="D1001" s="81">
        <v>19.100000000000001</v>
      </c>
      <c r="E1001" s="81">
        <v>19.239999999999998</v>
      </c>
      <c r="F1001" s="81">
        <v>1478319</v>
      </c>
    </row>
    <row r="1002" spans="1:6" ht="15" x14ac:dyDescent="0.25">
      <c r="A1002" s="82">
        <v>40162</v>
      </c>
      <c r="B1002" s="81">
        <v>19.5</v>
      </c>
      <c r="C1002" s="81">
        <v>19.899999999999999</v>
      </c>
      <c r="D1002" s="81">
        <v>18.86</v>
      </c>
      <c r="E1002" s="81">
        <v>19.18</v>
      </c>
      <c r="F1002" s="81">
        <v>1797784</v>
      </c>
    </row>
    <row r="1003" spans="1:6" ht="15" x14ac:dyDescent="0.25">
      <c r="A1003" s="82">
        <v>40161</v>
      </c>
      <c r="B1003" s="81">
        <v>19.75</v>
      </c>
      <c r="C1003" s="81">
        <v>19.87</v>
      </c>
      <c r="D1003" s="81">
        <v>19.27</v>
      </c>
      <c r="E1003" s="81">
        <v>19.420000000000002</v>
      </c>
      <c r="F1003" s="81">
        <v>1270022</v>
      </c>
    </row>
    <row r="1004" spans="1:6" ht="15" x14ac:dyDescent="0.25">
      <c r="A1004" s="82">
        <v>40158</v>
      </c>
      <c r="B1004" s="81">
        <v>19.75</v>
      </c>
      <c r="C1004" s="81">
        <v>20.11</v>
      </c>
      <c r="D1004" s="81">
        <v>19.36</v>
      </c>
      <c r="E1004" s="81">
        <v>19.61</v>
      </c>
      <c r="F1004" s="81">
        <v>1579975</v>
      </c>
    </row>
    <row r="1005" spans="1:6" ht="15" x14ac:dyDescent="0.25">
      <c r="A1005" s="82">
        <v>40157</v>
      </c>
      <c r="B1005" s="81">
        <v>20</v>
      </c>
      <c r="C1005" s="81">
        <v>20.13</v>
      </c>
      <c r="D1005" s="81">
        <v>19.23</v>
      </c>
      <c r="E1005" s="81">
        <v>19.559999999999999</v>
      </c>
      <c r="F1005" s="81">
        <v>1826922</v>
      </c>
    </row>
    <row r="1006" spans="1:6" ht="15" x14ac:dyDescent="0.25">
      <c r="A1006" s="82">
        <v>40156</v>
      </c>
      <c r="B1006" s="81">
        <v>21.09</v>
      </c>
      <c r="C1006" s="81">
        <v>21.09</v>
      </c>
      <c r="D1006" s="81">
        <v>19.64</v>
      </c>
      <c r="E1006" s="81">
        <v>19.77</v>
      </c>
      <c r="F1006" s="81">
        <v>1165432</v>
      </c>
    </row>
    <row r="1007" spans="1:6" ht="15" x14ac:dyDescent="0.25">
      <c r="A1007" s="82">
        <v>40155</v>
      </c>
      <c r="B1007" s="81">
        <v>20.72</v>
      </c>
      <c r="C1007" s="81">
        <v>21.34</v>
      </c>
      <c r="D1007" s="81">
        <v>20.16</v>
      </c>
      <c r="E1007" s="81">
        <v>20.309999999999999</v>
      </c>
      <c r="F1007" s="81">
        <v>2103779</v>
      </c>
    </row>
    <row r="1008" spans="1:6" ht="15" x14ac:dyDescent="0.25">
      <c r="A1008" s="82">
        <v>40154</v>
      </c>
      <c r="B1008" s="81">
        <v>21.52</v>
      </c>
      <c r="C1008" s="81">
        <v>21.52</v>
      </c>
      <c r="D1008" s="81">
        <v>20.96</v>
      </c>
      <c r="E1008" s="81">
        <v>21.02</v>
      </c>
      <c r="F1008" s="81">
        <v>1468910</v>
      </c>
    </row>
    <row r="1009" spans="1:6" ht="15" x14ac:dyDescent="0.25">
      <c r="A1009" s="82">
        <v>40151</v>
      </c>
      <c r="B1009" s="81">
        <v>22.06</v>
      </c>
      <c r="C1009" s="81">
        <v>22.53</v>
      </c>
      <c r="D1009" s="81">
        <v>20.88</v>
      </c>
      <c r="E1009" s="81">
        <v>21.61</v>
      </c>
      <c r="F1009" s="81">
        <v>2530126</v>
      </c>
    </row>
    <row r="1010" spans="1:6" ht="15" x14ac:dyDescent="0.25">
      <c r="A1010" s="82">
        <v>40150</v>
      </c>
      <c r="B1010" s="81">
        <v>23.26</v>
      </c>
      <c r="C1010" s="81">
        <v>23.26</v>
      </c>
      <c r="D1010" s="81">
        <v>21.55</v>
      </c>
      <c r="E1010" s="81">
        <v>21.59</v>
      </c>
      <c r="F1010" s="81">
        <v>2128071</v>
      </c>
    </row>
    <row r="1011" spans="1:6" ht="15" x14ac:dyDescent="0.25">
      <c r="A1011" s="82">
        <v>40149</v>
      </c>
      <c r="B1011" s="81">
        <v>23.32</v>
      </c>
      <c r="C1011" s="81">
        <v>24.29</v>
      </c>
      <c r="D1011" s="81">
        <v>22.9</v>
      </c>
      <c r="E1011" s="81">
        <v>23.22</v>
      </c>
      <c r="F1011" s="81">
        <v>1775746</v>
      </c>
    </row>
    <row r="1012" spans="1:6" ht="15" x14ac:dyDescent="0.25">
      <c r="A1012" s="82">
        <v>40148</v>
      </c>
      <c r="B1012" s="81">
        <v>23.78</v>
      </c>
      <c r="C1012" s="81">
        <v>23.78</v>
      </c>
      <c r="D1012" s="81">
        <v>22.7</v>
      </c>
      <c r="E1012" s="81">
        <v>23.05</v>
      </c>
      <c r="F1012" s="81">
        <v>1980776</v>
      </c>
    </row>
    <row r="1013" spans="1:6" ht="15" x14ac:dyDescent="0.25">
      <c r="A1013" s="82">
        <v>40147</v>
      </c>
      <c r="B1013" s="81">
        <v>24.63</v>
      </c>
      <c r="C1013" s="81">
        <v>24.93</v>
      </c>
      <c r="D1013" s="81">
        <v>23</v>
      </c>
      <c r="E1013" s="81">
        <v>23.34</v>
      </c>
      <c r="F1013" s="81">
        <v>2381353</v>
      </c>
    </row>
    <row r="1014" spans="1:6" ht="15" x14ac:dyDescent="0.25">
      <c r="A1014" s="82">
        <v>40144</v>
      </c>
      <c r="B1014" s="81">
        <v>23.91</v>
      </c>
      <c r="C1014" s="81">
        <v>24.7</v>
      </c>
      <c r="D1014" s="81">
        <v>23.28</v>
      </c>
      <c r="E1014" s="81">
        <v>24.39</v>
      </c>
      <c r="F1014" s="81">
        <v>642587</v>
      </c>
    </row>
    <row r="1015" spans="1:6" ht="15" x14ac:dyDescent="0.25">
      <c r="A1015" s="82">
        <v>40143</v>
      </c>
      <c r="B1015" s="81" t="s">
        <v>46</v>
      </c>
      <c r="C1015" s="81" t="s">
        <v>46</v>
      </c>
      <c r="D1015" s="81" t="s">
        <v>46</v>
      </c>
      <c r="E1015" s="81">
        <v>24.76</v>
      </c>
      <c r="F1015" s="81">
        <v>0</v>
      </c>
    </row>
    <row r="1016" spans="1:6" ht="15" x14ac:dyDescent="0.25">
      <c r="A1016" s="82">
        <v>40142</v>
      </c>
      <c r="B1016" s="81">
        <v>22.77</v>
      </c>
      <c r="C1016" s="81">
        <v>25.07</v>
      </c>
      <c r="D1016" s="81">
        <v>22.5</v>
      </c>
      <c r="E1016" s="81">
        <v>24.76</v>
      </c>
      <c r="F1016" s="81">
        <v>2322002</v>
      </c>
    </row>
    <row r="1017" spans="1:6" ht="15" x14ac:dyDescent="0.25">
      <c r="A1017" s="82">
        <v>40141</v>
      </c>
      <c r="B1017" s="81">
        <v>21.62</v>
      </c>
      <c r="C1017" s="81">
        <v>23.52</v>
      </c>
      <c r="D1017" s="81">
        <v>21.26</v>
      </c>
      <c r="E1017" s="81">
        <v>22.25</v>
      </c>
      <c r="F1017" s="81">
        <v>3009045</v>
      </c>
    </row>
    <row r="1018" spans="1:6" ht="15" x14ac:dyDescent="0.25">
      <c r="A1018" s="82">
        <v>40140</v>
      </c>
      <c r="B1018" s="81">
        <v>22.72</v>
      </c>
      <c r="C1018" s="81">
        <v>23.62</v>
      </c>
      <c r="D1018" s="81">
        <v>22.15</v>
      </c>
      <c r="E1018" s="81">
        <v>23.52</v>
      </c>
      <c r="F1018" s="81">
        <v>2959385</v>
      </c>
    </row>
    <row r="1019" spans="1:6" ht="15" x14ac:dyDescent="0.25">
      <c r="A1019" s="82">
        <v>40137</v>
      </c>
      <c r="B1019" s="81">
        <v>22.48</v>
      </c>
      <c r="C1019" s="81">
        <v>22.7</v>
      </c>
      <c r="D1019" s="81">
        <v>21.6</v>
      </c>
      <c r="E1019" s="81">
        <v>22.3</v>
      </c>
      <c r="F1019" s="81">
        <v>2427421</v>
      </c>
    </row>
    <row r="1020" spans="1:6" ht="15" x14ac:dyDescent="0.25">
      <c r="A1020" s="82">
        <v>40136</v>
      </c>
      <c r="B1020" s="81">
        <v>22.04</v>
      </c>
      <c r="C1020" s="81">
        <v>22.64</v>
      </c>
      <c r="D1020" s="81">
        <v>21.6</v>
      </c>
      <c r="E1020" s="81">
        <v>22.31</v>
      </c>
      <c r="F1020" s="81">
        <v>2423179</v>
      </c>
    </row>
    <row r="1021" spans="1:6" ht="15" x14ac:dyDescent="0.25">
      <c r="A1021" s="82">
        <v>40135</v>
      </c>
      <c r="B1021" s="81">
        <v>22.12</v>
      </c>
      <c r="C1021" s="81">
        <v>22.32</v>
      </c>
      <c r="D1021" s="81">
        <v>21.28</v>
      </c>
      <c r="E1021" s="81">
        <v>22.14</v>
      </c>
      <c r="F1021" s="81">
        <v>2029779</v>
      </c>
    </row>
    <row r="1022" spans="1:6" ht="15" x14ac:dyDescent="0.25">
      <c r="A1022" s="82">
        <v>40134</v>
      </c>
      <c r="B1022" s="81">
        <v>21</v>
      </c>
      <c r="C1022" s="81">
        <v>22.06</v>
      </c>
      <c r="D1022" s="81">
        <v>20.86</v>
      </c>
      <c r="E1022" s="81">
        <v>22.05</v>
      </c>
      <c r="F1022" s="81">
        <v>3880035</v>
      </c>
    </row>
    <row r="1023" spans="1:6" ht="15" x14ac:dyDescent="0.25">
      <c r="A1023" s="82">
        <v>40133</v>
      </c>
      <c r="B1023" s="81">
        <v>20.420000000000002</v>
      </c>
      <c r="C1023" s="81">
        <v>20.89</v>
      </c>
      <c r="D1023" s="81">
        <v>20.239999999999998</v>
      </c>
      <c r="E1023" s="81">
        <v>20.5</v>
      </c>
      <c r="F1023" s="81">
        <v>2227685</v>
      </c>
    </row>
    <row r="1024" spans="1:6" ht="15" x14ac:dyDescent="0.25">
      <c r="A1024" s="82">
        <v>40130</v>
      </c>
      <c r="B1024" s="81">
        <v>20.21</v>
      </c>
      <c r="C1024" s="81">
        <v>20.36</v>
      </c>
      <c r="D1024" s="81">
        <v>19.64</v>
      </c>
      <c r="E1024" s="81">
        <v>20.05</v>
      </c>
      <c r="F1024" s="81">
        <v>2720305</v>
      </c>
    </row>
    <row r="1025" spans="1:6" ht="15" x14ac:dyDescent="0.25">
      <c r="A1025" s="82">
        <v>40129</v>
      </c>
      <c r="B1025" s="81">
        <v>20.74</v>
      </c>
      <c r="C1025" s="81">
        <v>20.74</v>
      </c>
      <c r="D1025" s="81">
        <v>19.809999999999999</v>
      </c>
      <c r="E1025" s="81">
        <v>20.09</v>
      </c>
      <c r="F1025" s="81">
        <v>1958102</v>
      </c>
    </row>
    <row r="1026" spans="1:6" ht="15" x14ac:dyDescent="0.25">
      <c r="A1026" s="82">
        <v>40128</v>
      </c>
      <c r="B1026" s="81">
        <v>19.82</v>
      </c>
      <c r="C1026" s="81">
        <v>20.6</v>
      </c>
      <c r="D1026" s="81">
        <v>19.52</v>
      </c>
      <c r="E1026" s="81">
        <v>20.49</v>
      </c>
      <c r="F1026" s="81">
        <v>3467818</v>
      </c>
    </row>
    <row r="1027" spans="1:6" ht="15" x14ac:dyDescent="0.25">
      <c r="A1027" s="82">
        <v>40127</v>
      </c>
      <c r="B1027" s="81">
        <v>18.53</v>
      </c>
      <c r="C1027" s="81">
        <v>19.77</v>
      </c>
      <c r="D1027" s="81">
        <v>18.5</v>
      </c>
      <c r="E1027" s="81">
        <v>19.600000000000001</v>
      </c>
      <c r="F1027" s="81">
        <v>3968454</v>
      </c>
    </row>
    <row r="1028" spans="1:6" ht="15" x14ac:dyDescent="0.25">
      <c r="A1028" s="82">
        <v>40126</v>
      </c>
      <c r="B1028" s="81">
        <v>17.239999999999998</v>
      </c>
      <c r="C1028" s="81">
        <v>18.649999999999999</v>
      </c>
      <c r="D1028" s="81">
        <v>17.03</v>
      </c>
      <c r="E1028" s="81">
        <v>18.559999999999999</v>
      </c>
      <c r="F1028" s="81">
        <v>2529812</v>
      </c>
    </row>
    <row r="1029" spans="1:6" ht="15" x14ac:dyDescent="0.25">
      <c r="A1029" s="82">
        <v>40123</v>
      </c>
      <c r="B1029" s="81">
        <v>16.86</v>
      </c>
      <c r="C1029" s="81">
        <v>17.190000000000001</v>
      </c>
      <c r="D1029" s="81">
        <v>16.8</v>
      </c>
      <c r="E1029" s="81">
        <v>17.05</v>
      </c>
      <c r="F1029" s="81">
        <v>1031680</v>
      </c>
    </row>
    <row r="1030" spans="1:6" ht="15" x14ac:dyDescent="0.25">
      <c r="A1030" s="82">
        <v>40122</v>
      </c>
      <c r="B1030" s="81">
        <v>17.27</v>
      </c>
      <c r="C1030" s="81">
        <v>17.27</v>
      </c>
      <c r="D1030" s="81">
        <v>16.63</v>
      </c>
      <c r="E1030" s="81">
        <v>16.87</v>
      </c>
      <c r="F1030" s="81">
        <v>1169154</v>
      </c>
    </row>
    <row r="1031" spans="1:6" ht="15" x14ac:dyDescent="0.25">
      <c r="A1031" s="82">
        <v>40121</v>
      </c>
      <c r="B1031" s="81">
        <v>16.88</v>
      </c>
      <c r="C1031" s="81">
        <v>17.22</v>
      </c>
      <c r="D1031" s="81">
        <v>16.68</v>
      </c>
      <c r="E1031" s="81">
        <v>16.87</v>
      </c>
      <c r="F1031" s="81">
        <v>1448036</v>
      </c>
    </row>
    <row r="1032" spans="1:6" ht="15" x14ac:dyDescent="0.25">
      <c r="A1032" s="82">
        <v>40120</v>
      </c>
      <c r="B1032" s="81">
        <v>16.850000000000001</v>
      </c>
      <c r="C1032" s="81">
        <v>16.96</v>
      </c>
      <c r="D1032" s="81">
        <v>16.29</v>
      </c>
      <c r="E1032" s="81">
        <v>16.77</v>
      </c>
      <c r="F1032" s="81">
        <v>1981453</v>
      </c>
    </row>
    <row r="1033" spans="1:6" ht="15" x14ac:dyDescent="0.25">
      <c r="A1033" s="82">
        <v>40119</v>
      </c>
      <c r="B1033" s="81">
        <v>16.73</v>
      </c>
      <c r="C1033" s="81">
        <v>17.13</v>
      </c>
      <c r="D1033" s="81">
        <v>16.11</v>
      </c>
      <c r="E1033" s="81">
        <v>16.649999999999999</v>
      </c>
      <c r="F1033" s="81">
        <v>1893901</v>
      </c>
    </row>
    <row r="1034" spans="1:6" ht="15" x14ac:dyDescent="0.25">
      <c r="A1034" s="82">
        <v>40116</v>
      </c>
      <c r="B1034" s="81">
        <v>16.93</v>
      </c>
      <c r="C1034" s="81">
        <v>17.36</v>
      </c>
      <c r="D1034" s="81">
        <v>16.53</v>
      </c>
      <c r="E1034" s="81">
        <v>16.61</v>
      </c>
      <c r="F1034" s="81">
        <v>2901993</v>
      </c>
    </row>
    <row r="1035" spans="1:6" ht="15" x14ac:dyDescent="0.25">
      <c r="A1035" s="82">
        <v>40115</v>
      </c>
      <c r="B1035" s="81">
        <v>17.239999999999998</v>
      </c>
      <c r="C1035" s="81">
        <v>17.489999999999998</v>
      </c>
      <c r="D1035" s="81">
        <v>16.71</v>
      </c>
      <c r="E1035" s="81">
        <v>16.79</v>
      </c>
      <c r="F1035" s="81">
        <v>1592746</v>
      </c>
    </row>
    <row r="1036" spans="1:6" ht="15" x14ac:dyDescent="0.25">
      <c r="A1036" s="82">
        <v>40114</v>
      </c>
      <c r="B1036" s="81">
        <v>17.29</v>
      </c>
      <c r="C1036" s="81">
        <v>17.489999999999998</v>
      </c>
      <c r="D1036" s="81">
        <v>16.5</v>
      </c>
      <c r="E1036" s="81">
        <v>16.510000000000002</v>
      </c>
      <c r="F1036" s="81">
        <v>1151683</v>
      </c>
    </row>
    <row r="1037" spans="1:6" ht="15" x14ac:dyDescent="0.25">
      <c r="A1037" s="82">
        <v>40113</v>
      </c>
      <c r="B1037" s="81">
        <v>17.47</v>
      </c>
      <c r="C1037" s="81">
        <v>17.579999999999998</v>
      </c>
      <c r="D1037" s="81">
        <v>16.95</v>
      </c>
      <c r="E1037" s="81">
        <v>17.18</v>
      </c>
      <c r="F1037" s="81">
        <v>2055650</v>
      </c>
    </row>
    <row r="1038" spans="1:6" ht="15" x14ac:dyDescent="0.25">
      <c r="A1038" s="82">
        <v>40112</v>
      </c>
      <c r="B1038" s="81">
        <v>18.059999999999999</v>
      </c>
      <c r="C1038" s="81">
        <v>18.489999999999998</v>
      </c>
      <c r="D1038" s="81">
        <v>17.38</v>
      </c>
      <c r="E1038" s="81">
        <v>17.489999999999998</v>
      </c>
      <c r="F1038" s="81">
        <v>2437131</v>
      </c>
    </row>
    <row r="1039" spans="1:6" ht="15" x14ac:dyDescent="0.25">
      <c r="A1039" s="82">
        <v>40109</v>
      </c>
      <c r="B1039" s="81">
        <v>18.27</v>
      </c>
      <c r="C1039" s="81">
        <v>18.52</v>
      </c>
      <c r="D1039" s="81">
        <v>17.600000000000001</v>
      </c>
      <c r="E1039" s="81">
        <v>18.100000000000001</v>
      </c>
      <c r="F1039" s="81">
        <v>3164369</v>
      </c>
    </row>
    <row r="1040" spans="1:6" ht="15" x14ac:dyDescent="0.25">
      <c r="A1040" s="82">
        <v>40108</v>
      </c>
      <c r="B1040" s="81">
        <v>18.350000000000001</v>
      </c>
      <c r="C1040" s="81">
        <v>18.850000000000001</v>
      </c>
      <c r="D1040" s="81">
        <v>18.350000000000001</v>
      </c>
      <c r="E1040" s="81">
        <v>18.809999999999999</v>
      </c>
      <c r="F1040" s="81">
        <v>1168236</v>
      </c>
    </row>
    <row r="1041" spans="1:6" ht="15" x14ac:dyDescent="0.25">
      <c r="A1041" s="82">
        <v>40107</v>
      </c>
      <c r="B1041" s="81">
        <v>18.98</v>
      </c>
      <c r="C1041" s="81">
        <v>19.14</v>
      </c>
      <c r="D1041" s="81">
        <v>18.399999999999999</v>
      </c>
      <c r="E1041" s="81">
        <v>18.399999999999999</v>
      </c>
      <c r="F1041" s="81">
        <v>1917947</v>
      </c>
    </row>
    <row r="1042" spans="1:6" ht="15" x14ac:dyDescent="0.25">
      <c r="A1042" s="82">
        <v>40106</v>
      </c>
      <c r="B1042" s="81">
        <v>20.32</v>
      </c>
      <c r="C1042" s="81">
        <v>20.32</v>
      </c>
      <c r="D1042" s="81">
        <v>18.68</v>
      </c>
      <c r="E1042" s="81">
        <v>18.899999999999999</v>
      </c>
      <c r="F1042" s="81">
        <v>3295987</v>
      </c>
    </row>
    <row r="1043" spans="1:6" ht="15" x14ac:dyDescent="0.25">
      <c r="A1043" s="82">
        <v>40105</v>
      </c>
      <c r="B1043" s="81">
        <v>20</v>
      </c>
      <c r="C1043" s="81">
        <v>20.49</v>
      </c>
      <c r="D1043" s="81">
        <v>19.75</v>
      </c>
      <c r="E1043" s="81">
        <v>20.059999999999999</v>
      </c>
      <c r="F1043" s="81">
        <v>1683385</v>
      </c>
    </row>
    <row r="1044" spans="1:6" ht="15" x14ac:dyDescent="0.25">
      <c r="A1044" s="82">
        <v>40102</v>
      </c>
      <c r="B1044" s="81">
        <v>20.52</v>
      </c>
      <c r="C1044" s="81">
        <v>20.52</v>
      </c>
      <c r="D1044" s="81">
        <v>19.5</v>
      </c>
      <c r="E1044" s="81">
        <v>20.100000000000001</v>
      </c>
      <c r="F1044" s="81">
        <v>2181984</v>
      </c>
    </row>
    <row r="1045" spans="1:6" ht="15" x14ac:dyDescent="0.25">
      <c r="A1045" s="82">
        <v>40101</v>
      </c>
      <c r="B1045" s="81">
        <v>20.96</v>
      </c>
      <c r="C1045" s="81">
        <v>20.96</v>
      </c>
      <c r="D1045" s="81">
        <v>20.57</v>
      </c>
      <c r="E1045" s="81">
        <v>20.83</v>
      </c>
      <c r="F1045" s="81">
        <v>1145196</v>
      </c>
    </row>
    <row r="1046" spans="1:6" ht="15" x14ac:dyDescent="0.25">
      <c r="A1046" s="82">
        <v>40100</v>
      </c>
      <c r="B1046" s="81">
        <v>20.7</v>
      </c>
      <c r="C1046" s="81">
        <v>21.22</v>
      </c>
      <c r="D1046" s="81">
        <v>20.5</v>
      </c>
      <c r="E1046" s="81">
        <v>20.91</v>
      </c>
      <c r="F1046" s="81">
        <v>1943793</v>
      </c>
    </row>
    <row r="1047" spans="1:6" ht="15" x14ac:dyDescent="0.25">
      <c r="A1047" s="82">
        <v>40099</v>
      </c>
      <c r="B1047" s="81">
        <v>20.72</v>
      </c>
      <c r="C1047" s="81">
        <v>20.87</v>
      </c>
      <c r="D1047" s="81">
        <v>20.43</v>
      </c>
      <c r="E1047" s="81">
        <v>20.47</v>
      </c>
      <c r="F1047" s="81">
        <v>1592502</v>
      </c>
    </row>
    <row r="1048" spans="1:6" ht="15" x14ac:dyDescent="0.25">
      <c r="A1048" s="82">
        <v>40098</v>
      </c>
      <c r="B1048" s="81">
        <v>20.92</v>
      </c>
      <c r="C1048" s="81">
        <v>21.21</v>
      </c>
      <c r="D1048" s="81">
        <v>20.54</v>
      </c>
      <c r="E1048" s="81">
        <v>20.62</v>
      </c>
      <c r="F1048" s="81">
        <v>1184758</v>
      </c>
    </row>
    <row r="1049" spans="1:6" ht="15" x14ac:dyDescent="0.25">
      <c r="A1049" s="82">
        <v>40095</v>
      </c>
      <c r="B1049" s="81">
        <v>21.23</v>
      </c>
      <c r="C1049" s="81">
        <v>21.53</v>
      </c>
      <c r="D1049" s="81">
        <v>20.76</v>
      </c>
      <c r="E1049" s="81">
        <v>20.85</v>
      </c>
      <c r="F1049" s="81">
        <v>1865421</v>
      </c>
    </row>
    <row r="1050" spans="1:6" ht="15" x14ac:dyDescent="0.25">
      <c r="A1050" s="82">
        <v>40094</v>
      </c>
      <c r="B1050" s="81">
        <v>23.63</v>
      </c>
      <c r="C1050" s="81">
        <v>23.69</v>
      </c>
      <c r="D1050" s="81">
        <v>20.83</v>
      </c>
      <c r="E1050" s="81">
        <v>21.13</v>
      </c>
      <c r="F1050" s="81">
        <v>4392587</v>
      </c>
    </row>
    <row r="1051" spans="1:6" ht="15" x14ac:dyDescent="0.25">
      <c r="A1051" s="82">
        <v>40093</v>
      </c>
      <c r="B1051" s="81">
        <v>23.8</v>
      </c>
      <c r="C1051" s="81">
        <v>23.97</v>
      </c>
      <c r="D1051" s="81">
        <v>23.48</v>
      </c>
      <c r="E1051" s="81">
        <v>23.89</v>
      </c>
      <c r="F1051" s="81">
        <v>1093660</v>
      </c>
    </row>
    <row r="1052" spans="1:6" ht="15" x14ac:dyDescent="0.25">
      <c r="A1052" s="82">
        <v>40092</v>
      </c>
      <c r="B1052" s="81">
        <v>22.88</v>
      </c>
      <c r="C1052" s="81">
        <v>23.83</v>
      </c>
      <c r="D1052" s="81">
        <v>22.71</v>
      </c>
      <c r="E1052" s="81">
        <v>23.82</v>
      </c>
      <c r="F1052" s="81">
        <v>1237746</v>
      </c>
    </row>
    <row r="1053" spans="1:6" ht="15" x14ac:dyDescent="0.25">
      <c r="A1053" s="82">
        <v>40091</v>
      </c>
      <c r="B1053" s="81">
        <v>21.78</v>
      </c>
      <c r="C1053" s="81">
        <v>22.91</v>
      </c>
      <c r="D1053" s="81">
        <v>21.65</v>
      </c>
      <c r="E1053" s="81">
        <v>22.74</v>
      </c>
      <c r="F1053" s="81">
        <v>1291869</v>
      </c>
    </row>
    <row r="1054" spans="1:6" ht="15" x14ac:dyDescent="0.25">
      <c r="A1054" s="82">
        <v>40088</v>
      </c>
      <c r="B1054" s="81">
        <v>21.33</v>
      </c>
      <c r="C1054" s="81">
        <v>21.86</v>
      </c>
      <c r="D1054" s="81">
        <v>21.26</v>
      </c>
      <c r="E1054" s="81">
        <v>21.64</v>
      </c>
      <c r="F1054" s="81">
        <v>1252829</v>
      </c>
    </row>
    <row r="1055" spans="1:6" ht="15" x14ac:dyDescent="0.25">
      <c r="A1055" s="82">
        <v>40087</v>
      </c>
      <c r="B1055" s="81">
        <v>22.22</v>
      </c>
      <c r="C1055" s="81">
        <v>22.25</v>
      </c>
      <c r="D1055" s="81">
        <v>21.32</v>
      </c>
      <c r="E1055" s="81">
        <v>21.61</v>
      </c>
      <c r="F1055" s="81">
        <v>901547</v>
      </c>
    </row>
    <row r="1056" spans="1:6" ht="15" x14ac:dyDescent="0.25">
      <c r="A1056" s="82">
        <v>40086</v>
      </c>
      <c r="B1056" s="81">
        <v>21.94</v>
      </c>
      <c r="C1056" s="81">
        <v>22.6</v>
      </c>
      <c r="D1056" s="81">
        <v>21.42</v>
      </c>
      <c r="E1056" s="81">
        <v>22.22</v>
      </c>
      <c r="F1056" s="81">
        <v>1396451</v>
      </c>
    </row>
    <row r="1057" spans="1:6" ht="15" x14ac:dyDescent="0.25">
      <c r="A1057" s="82">
        <v>40085</v>
      </c>
      <c r="B1057" s="81">
        <v>21.76</v>
      </c>
      <c r="C1057" s="81">
        <v>22.03</v>
      </c>
      <c r="D1057" s="81">
        <v>21.51</v>
      </c>
      <c r="E1057" s="81">
        <v>21.79</v>
      </c>
      <c r="F1057" s="81">
        <v>1008387</v>
      </c>
    </row>
    <row r="1058" spans="1:6" ht="15" x14ac:dyDescent="0.25">
      <c r="A1058" s="82">
        <v>40084</v>
      </c>
      <c r="B1058" s="81">
        <v>21.41</v>
      </c>
      <c r="C1058" s="81">
        <v>21.98</v>
      </c>
      <c r="D1058" s="81">
        <v>21.34</v>
      </c>
      <c r="E1058" s="81">
        <v>21.75</v>
      </c>
      <c r="F1058" s="81">
        <v>764769</v>
      </c>
    </row>
    <row r="1059" spans="1:6" ht="15" x14ac:dyDescent="0.25">
      <c r="A1059" s="82">
        <v>40081</v>
      </c>
      <c r="B1059" s="81">
        <v>21.63</v>
      </c>
      <c r="C1059" s="81">
        <v>21.98</v>
      </c>
      <c r="D1059" s="81">
        <v>21.31</v>
      </c>
      <c r="E1059" s="81">
        <v>21.35</v>
      </c>
      <c r="F1059" s="81">
        <v>493950</v>
      </c>
    </row>
    <row r="1060" spans="1:6" ht="15" x14ac:dyDescent="0.25">
      <c r="A1060" s="82">
        <v>40080</v>
      </c>
      <c r="B1060" s="81">
        <v>22.06</v>
      </c>
      <c r="C1060" s="81">
        <v>22.19</v>
      </c>
      <c r="D1060" s="81">
        <v>21.3</v>
      </c>
      <c r="E1060" s="81">
        <v>21.67</v>
      </c>
      <c r="F1060" s="81">
        <v>467796</v>
      </c>
    </row>
    <row r="1061" spans="1:6" ht="15" x14ac:dyDescent="0.25">
      <c r="A1061" s="82">
        <v>40079</v>
      </c>
      <c r="B1061" s="81">
        <v>22</v>
      </c>
      <c r="C1061" s="81">
        <v>22.4</v>
      </c>
      <c r="D1061" s="81">
        <v>21.83</v>
      </c>
      <c r="E1061" s="81">
        <v>22.03</v>
      </c>
      <c r="F1061" s="81">
        <v>644127</v>
      </c>
    </row>
    <row r="1062" spans="1:6" ht="15" x14ac:dyDescent="0.25">
      <c r="A1062" s="82">
        <v>40078</v>
      </c>
      <c r="B1062" s="81">
        <v>22.23</v>
      </c>
      <c r="C1062" s="81">
        <v>22.34</v>
      </c>
      <c r="D1062" s="81">
        <v>21.78</v>
      </c>
      <c r="E1062" s="81">
        <v>21.85</v>
      </c>
      <c r="F1062" s="81">
        <v>703409</v>
      </c>
    </row>
    <row r="1063" spans="1:6" ht="15" x14ac:dyDescent="0.25">
      <c r="A1063" s="82">
        <v>40077</v>
      </c>
      <c r="B1063" s="81">
        <v>22.12</v>
      </c>
      <c r="C1063" s="81">
        <v>22.34</v>
      </c>
      <c r="D1063" s="81">
        <v>21.69</v>
      </c>
      <c r="E1063" s="81">
        <v>22.01</v>
      </c>
      <c r="F1063" s="81">
        <v>1340236</v>
      </c>
    </row>
    <row r="1064" spans="1:6" ht="15" x14ac:dyDescent="0.25">
      <c r="A1064" s="82">
        <v>40074</v>
      </c>
      <c r="B1064" s="81">
        <v>22.22</v>
      </c>
      <c r="C1064" s="81">
        <v>22.41</v>
      </c>
      <c r="D1064" s="81">
        <v>21.87</v>
      </c>
      <c r="E1064" s="81">
        <v>22.32</v>
      </c>
      <c r="F1064" s="81">
        <v>1217356</v>
      </c>
    </row>
    <row r="1065" spans="1:6" ht="15" x14ac:dyDescent="0.25">
      <c r="A1065" s="82">
        <v>40073</v>
      </c>
      <c r="B1065" s="81">
        <v>22.06</v>
      </c>
      <c r="C1065" s="81">
        <v>22.46</v>
      </c>
      <c r="D1065" s="81">
        <v>21.89</v>
      </c>
      <c r="E1065" s="81">
        <v>22.18</v>
      </c>
      <c r="F1065" s="81">
        <v>560366</v>
      </c>
    </row>
    <row r="1066" spans="1:6" ht="15" x14ac:dyDescent="0.25">
      <c r="A1066" s="82">
        <v>40072</v>
      </c>
      <c r="B1066" s="81">
        <v>21.99</v>
      </c>
      <c r="C1066" s="81">
        <v>22.31</v>
      </c>
      <c r="D1066" s="81">
        <v>21.81</v>
      </c>
      <c r="E1066" s="81">
        <v>22.04</v>
      </c>
      <c r="F1066" s="81">
        <v>702604</v>
      </c>
    </row>
    <row r="1067" spans="1:6" ht="15" x14ac:dyDescent="0.25">
      <c r="A1067" s="82">
        <v>40071</v>
      </c>
      <c r="B1067" s="81">
        <v>21.6</v>
      </c>
      <c r="C1067" s="81">
        <v>21.98</v>
      </c>
      <c r="D1067" s="81">
        <v>21.16</v>
      </c>
      <c r="E1067" s="81">
        <v>21.9</v>
      </c>
      <c r="F1067" s="81">
        <v>852970</v>
      </c>
    </row>
    <row r="1068" spans="1:6" ht="15" x14ac:dyDescent="0.25">
      <c r="A1068" s="82">
        <v>40070</v>
      </c>
      <c r="B1068" s="81">
        <v>20.49</v>
      </c>
      <c r="C1068" s="81">
        <v>21.6</v>
      </c>
      <c r="D1068" s="81">
        <v>20.29</v>
      </c>
      <c r="E1068" s="81">
        <v>21.6</v>
      </c>
      <c r="F1068" s="81">
        <v>1167016</v>
      </c>
    </row>
    <row r="1069" spans="1:6" ht="15" x14ac:dyDescent="0.25">
      <c r="A1069" s="82">
        <v>40067</v>
      </c>
      <c r="B1069" s="81">
        <v>21</v>
      </c>
      <c r="C1069" s="81">
        <v>21</v>
      </c>
      <c r="D1069" s="81">
        <v>20.48</v>
      </c>
      <c r="E1069" s="81">
        <v>20.57</v>
      </c>
      <c r="F1069" s="81">
        <v>723159</v>
      </c>
    </row>
    <row r="1070" spans="1:6" ht="15" x14ac:dyDescent="0.25">
      <c r="A1070" s="82">
        <v>40066</v>
      </c>
      <c r="B1070" s="81">
        <v>21.32</v>
      </c>
      <c r="C1070" s="81">
        <v>21.32</v>
      </c>
      <c r="D1070" s="81">
        <v>20.68</v>
      </c>
      <c r="E1070" s="81">
        <v>21</v>
      </c>
      <c r="F1070" s="81">
        <v>794247</v>
      </c>
    </row>
    <row r="1071" spans="1:6" ht="15" x14ac:dyDescent="0.25">
      <c r="A1071" s="82">
        <v>40065</v>
      </c>
      <c r="B1071" s="81">
        <v>20.71</v>
      </c>
      <c r="C1071" s="81">
        <v>21.34</v>
      </c>
      <c r="D1071" s="81">
        <v>20.55</v>
      </c>
      <c r="E1071" s="81">
        <v>21.09</v>
      </c>
      <c r="F1071" s="81">
        <v>1324965</v>
      </c>
    </row>
    <row r="1072" spans="1:6" ht="15" x14ac:dyDescent="0.25">
      <c r="A1072" s="82">
        <v>40064</v>
      </c>
      <c r="B1072" s="81">
        <v>20.57</v>
      </c>
      <c r="C1072" s="81">
        <v>20.82</v>
      </c>
      <c r="D1072" s="81">
        <v>20.350000000000001</v>
      </c>
      <c r="E1072" s="81">
        <v>20.61</v>
      </c>
      <c r="F1072" s="81">
        <v>1035251</v>
      </c>
    </row>
    <row r="1073" spans="1:6" ht="15" x14ac:dyDescent="0.25">
      <c r="A1073" s="82">
        <v>40060</v>
      </c>
      <c r="B1073" s="81">
        <v>19.989999999999998</v>
      </c>
      <c r="C1073" s="81">
        <v>20.66</v>
      </c>
      <c r="D1073" s="81">
        <v>19.850000000000001</v>
      </c>
      <c r="E1073" s="81">
        <v>20.39</v>
      </c>
      <c r="F1073" s="81">
        <v>939705</v>
      </c>
    </row>
    <row r="1074" spans="1:6" ht="15" x14ac:dyDescent="0.25">
      <c r="A1074" s="82">
        <v>40059</v>
      </c>
      <c r="B1074" s="81">
        <v>20.010000000000002</v>
      </c>
      <c r="C1074" s="81">
        <v>20.440000000000001</v>
      </c>
      <c r="D1074" s="81">
        <v>19.53</v>
      </c>
      <c r="E1074" s="81">
        <v>20.39</v>
      </c>
      <c r="F1074" s="81">
        <v>826822</v>
      </c>
    </row>
    <row r="1075" spans="1:6" ht="15" x14ac:dyDescent="0.25">
      <c r="A1075" s="82">
        <v>40058</v>
      </c>
      <c r="B1075" s="81">
        <v>20.12</v>
      </c>
      <c r="C1075" s="81">
        <v>20.43</v>
      </c>
      <c r="D1075" s="81">
        <v>19.71</v>
      </c>
      <c r="E1075" s="81">
        <v>19.77</v>
      </c>
      <c r="F1075" s="81">
        <v>970335</v>
      </c>
    </row>
    <row r="1076" spans="1:6" ht="15" x14ac:dyDescent="0.25">
      <c r="A1076" s="82">
        <v>40057</v>
      </c>
      <c r="B1076" s="81">
        <v>20.72</v>
      </c>
      <c r="C1076" s="81">
        <v>20.81</v>
      </c>
      <c r="D1076" s="81">
        <v>20.12</v>
      </c>
      <c r="E1076" s="81">
        <v>20.260000000000002</v>
      </c>
      <c r="F1076" s="81">
        <v>995962</v>
      </c>
    </row>
    <row r="1077" spans="1:6" ht="15" x14ac:dyDescent="0.25">
      <c r="A1077" s="82">
        <v>40056</v>
      </c>
      <c r="B1077" s="81">
        <v>20.7</v>
      </c>
      <c r="C1077" s="81">
        <v>20.85</v>
      </c>
      <c r="D1077" s="81">
        <v>20.37</v>
      </c>
      <c r="E1077" s="81">
        <v>20.69</v>
      </c>
      <c r="F1077" s="81">
        <v>886682</v>
      </c>
    </row>
    <row r="1078" spans="1:6" ht="15" x14ac:dyDescent="0.25">
      <c r="A1078" s="82">
        <v>40053</v>
      </c>
      <c r="B1078" s="81">
        <v>20.82</v>
      </c>
      <c r="C1078" s="81">
        <v>21.13</v>
      </c>
      <c r="D1078" s="81">
        <v>20.7</v>
      </c>
      <c r="E1078" s="81">
        <v>20.89</v>
      </c>
      <c r="F1078" s="81">
        <v>848074</v>
      </c>
    </row>
    <row r="1079" spans="1:6" ht="15" x14ac:dyDescent="0.25">
      <c r="A1079" s="82">
        <v>40052</v>
      </c>
      <c r="B1079" s="81">
        <v>21.04</v>
      </c>
      <c r="C1079" s="81">
        <v>21.44</v>
      </c>
      <c r="D1079" s="81">
        <v>20.65</v>
      </c>
      <c r="E1079" s="81">
        <v>20.73</v>
      </c>
      <c r="F1079" s="81">
        <v>836570</v>
      </c>
    </row>
    <row r="1080" spans="1:6" ht="15" x14ac:dyDescent="0.25">
      <c r="A1080" s="82">
        <v>40051</v>
      </c>
      <c r="B1080" s="81">
        <v>20.81</v>
      </c>
      <c r="C1080" s="81">
        <v>21.59</v>
      </c>
      <c r="D1080" s="81">
        <v>20.61</v>
      </c>
      <c r="E1080" s="81">
        <v>21.15</v>
      </c>
      <c r="F1080" s="81">
        <v>1105866</v>
      </c>
    </row>
    <row r="1081" spans="1:6" ht="15" x14ac:dyDescent="0.25">
      <c r="A1081" s="82">
        <v>40050</v>
      </c>
      <c r="B1081" s="81">
        <v>20.71</v>
      </c>
      <c r="C1081" s="81">
        <v>21.2</v>
      </c>
      <c r="D1081" s="81">
        <v>20.59</v>
      </c>
      <c r="E1081" s="81">
        <v>20.77</v>
      </c>
      <c r="F1081" s="81">
        <v>899339</v>
      </c>
    </row>
    <row r="1082" spans="1:6" ht="15" x14ac:dyDescent="0.25">
      <c r="A1082" s="82">
        <v>40049</v>
      </c>
      <c r="B1082" s="81">
        <v>21.15</v>
      </c>
      <c r="C1082" s="81">
        <v>21.26</v>
      </c>
      <c r="D1082" s="81">
        <v>20.68</v>
      </c>
      <c r="E1082" s="81">
        <v>20.73</v>
      </c>
      <c r="F1082" s="81">
        <v>800607</v>
      </c>
    </row>
    <row r="1083" spans="1:6" ht="15" x14ac:dyDescent="0.25">
      <c r="A1083" s="82">
        <v>40046</v>
      </c>
      <c r="B1083" s="81">
        <v>20.440000000000001</v>
      </c>
      <c r="C1083" s="81">
        <v>21.12</v>
      </c>
      <c r="D1083" s="81">
        <v>20.43</v>
      </c>
      <c r="E1083" s="81">
        <v>21.05</v>
      </c>
      <c r="F1083" s="81">
        <v>1260178</v>
      </c>
    </row>
    <row r="1084" spans="1:6" ht="15" x14ac:dyDescent="0.25">
      <c r="A1084" s="82">
        <v>40045</v>
      </c>
      <c r="B1084" s="81">
        <v>21.53</v>
      </c>
      <c r="C1084" s="81">
        <v>21.73</v>
      </c>
      <c r="D1084" s="81">
        <v>19.850000000000001</v>
      </c>
      <c r="E1084" s="81">
        <v>20.260000000000002</v>
      </c>
      <c r="F1084" s="81">
        <v>2869065</v>
      </c>
    </row>
    <row r="1085" spans="1:6" ht="15" x14ac:dyDescent="0.25">
      <c r="A1085" s="82">
        <v>40044</v>
      </c>
      <c r="B1085" s="81">
        <v>19.72</v>
      </c>
      <c r="C1085" s="81">
        <v>21.26</v>
      </c>
      <c r="D1085" s="81">
        <v>19.59</v>
      </c>
      <c r="E1085" s="81">
        <v>20.95</v>
      </c>
      <c r="F1085" s="81">
        <v>2273711</v>
      </c>
    </row>
    <row r="1086" spans="1:6" ht="15" x14ac:dyDescent="0.25">
      <c r="A1086" s="82">
        <v>40043</v>
      </c>
      <c r="B1086" s="81">
        <v>20.05</v>
      </c>
      <c r="C1086" s="81">
        <v>20.350000000000001</v>
      </c>
      <c r="D1086" s="81">
        <v>19.75</v>
      </c>
      <c r="E1086" s="81">
        <v>19.95</v>
      </c>
      <c r="F1086" s="81">
        <v>1233283</v>
      </c>
    </row>
    <row r="1087" spans="1:6" ht="15" x14ac:dyDescent="0.25">
      <c r="A1087" s="82">
        <v>40042</v>
      </c>
      <c r="B1087" s="81">
        <v>20.21</v>
      </c>
      <c r="C1087" s="81">
        <v>20.71</v>
      </c>
      <c r="D1087" s="81">
        <v>19.809999999999999</v>
      </c>
      <c r="E1087" s="81">
        <v>19.88</v>
      </c>
      <c r="F1087" s="81">
        <v>1974716</v>
      </c>
    </row>
    <row r="1088" spans="1:6" ht="15" x14ac:dyDescent="0.25">
      <c r="A1088" s="82">
        <v>40039</v>
      </c>
      <c r="B1088" s="81">
        <v>21.79</v>
      </c>
      <c r="C1088" s="81">
        <v>21.79</v>
      </c>
      <c r="D1088" s="81">
        <v>20.34</v>
      </c>
      <c r="E1088" s="81">
        <v>20.87</v>
      </c>
      <c r="F1088" s="81">
        <v>2446635</v>
      </c>
    </row>
    <row r="1089" spans="1:6" ht="15" x14ac:dyDescent="0.25">
      <c r="A1089" s="82">
        <v>40038</v>
      </c>
      <c r="B1089" s="81">
        <v>22.77</v>
      </c>
      <c r="C1089" s="81">
        <v>23.03</v>
      </c>
      <c r="D1089" s="81">
        <v>21.95</v>
      </c>
      <c r="E1089" s="81">
        <v>22.98</v>
      </c>
      <c r="F1089" s="81">
        <v>785672</v>
      </c>
    </row>
    <row r="1090" spans="1:6" ht="15" x14ac:dyDescent="0.25">
      <c r="A1090" s="82">
        <v>40037</v>
      </c>
      <c r="B1090" s="81">
        <v>23.44</v>
      </c>
      <c r="C1090" s="81">
        <v>23.89</v>
      </c>
      <c r="D1090" s="81">
        <v>22.5</v>
      </c>
      <c r="E1090" s="81">
        <v>22.78</v>
      </c>
      <c r="F1090" s="81">
        <v>1005523</v>
      </c>
    </row>
    <row r="1091" spans="1:6" ht="15" x14ac:dyDescent="0.25">
      <c r="A1091" s="82">
        <v>40036</v>
      </c>
      <c r="B1091" s="81">
        <v>25.27</v>
      </c>
      <c r="C1091" s="81">
        <v>25.27</v>
      </c>
      <c r="D1091" s="81">
        <v>23.21</v>
      </c>
      <c r="E1091" s="81">
        <v>23.25</v>
      </c>
      <c r="F1091" s="81">
        <v>1526130</v>
      </c>
    </row>
    <row r="1092" spans="1:6" ht="15" x14ac:dyDescent="0.25">
      <c r="A1092" s="82">
        <v>40035</v>
      </c>
      <c r="B1092" s="81">
        <v>24</v>
      </c>
      <c r="C1092" s="81">
        <v>28.78</v>
      </c>
      <c r="D1092" s="81">
        <v>24</v>
      </c>
      <c r="E1092" s="81">
        <v>25.01</v>
      </c>
      <c r="F1092" s="81">
        <v>3792992</v>
      </c>
    </row>
    <row r="1093" spans="1:6" ht="15" x14ac:dyDescent="0.25">
      <c r="A1093" s="82">
        <v>40032</v>
      </c>
      <c r="B1093" s="81">
        <v>23.5</v>
      </c>
      <c r="C1093" s="81">
        <v>24.16</v>
      </c>
      <c r="D1093" s="81">
        <v>23.34</v>
      </c>
      <c r="E1093" s="81">
        <v>24.04</v>
      </c>
      <c r="F1093" s="81">
        <v>616235</v>
      </c>
    </row>
    <row r="1094" spans="1:6" ht="15" x14ac:dyDescent="0.25">
      <c r="A1094" s="82">
        <v>40031</v>
      </c>
      <c r="B1094" s="81">
        <v>23.11</v>
      </c>
      <c r="C1094" s="81">
        <v>23.64</v>
      </c>
      <c r="D1094" s="81">
        <v>22.64</v>
      </c>
      <c r="E1094" s="81">
        <v>23</v>
      </c>
      <c r="F1094" s="81">
        <v>486508</v>
      </c>
    </row>
    <row r="1095" spans="1:6" ht="15" x14ac:dyDescent="0.25">
      <c r="A1095" s="82">
        <v>40030</v>
      </c>
      <c r="B1095" s="81">
        <v>23.32</v>
      </c>
      <c r="C1095" s="81">
        <v>23.33</v>
      </c>
      <c r="D1095" s="81">
        <v>22.71</v>
      </c>
      <c r="E1095" s="81">
        <v>22.92</v>
      </c>
      <c r="F1095" s="81">
        <v>369936</v>
      </c>
    </row>
    <row r="1096" spans="1:6" ht="15" x14ac:dyDescent="0.25">
      <c r="A1096" s="82">
        <v>40029</v>
      </c>
      <c r="B1096" s="81">
        <v>23.02</v>
      </c>
      <c r="C1096" s="81">
        <v>23.61</v>
      </c>
      <c r="D1096" s="81">
        <v>22.98</v>
      </c>
      <c r="E1096" s="81">
        <v>23.18</v>
      </c>
      <c r="F1096" s="81">
        <v>336291</v>
      </c>
    </row>
    <row r="1097" spans="1:6" ht="15" x14ac:dyDescent="0.25">
      <c r="A1097" s="82">
        <v>40028</v>
      </c>
      <c r="B1097" s="81">
        <v>23.17</v>
      </c>
      <c r="C1097" s="81">
        <v>23.45</v>
      </c>
      <c r="D1097" s="81">
        <v>22.85</v>
      </c>
      <c r="E1097" s="81">
        <v>23.21</v>
      </c>
      <c r="F1097" s="81">
        <v>516499</v>
      </c>
    </row>
    <row r="1098" spans="1:6" ht="15" x14ac:dyDescent="0.25">
      <c r="A1098" s="82">
        <v>40025</v>
      </c>
      <c r="B1098" s="81">
        <v>23.24</v>
      </c>
      <c r="C1098" s="81">
        <v>23.5</v>
      </c>
      <c r="D1098" s="81">
        <v>22.96</v>
      </c>
      <c r="E1098" s="81">
        <v>23.03</v>
      </c>
      <c r="F1098" s="81">
        <v>429062</v>
      </c>
    </row>
    <row r="1099" spans="1:6" ht="15" x14ac:dyDescent="0.25">
      <c r="A1099" s="82">
        <v>40024</v>
      </c>
      <c r="B1099" s="81">
        <v>23.05</v>
      </c>
      <c r="C1099" s="81">
        <v>23.93</v>
      </c>
      <c r="D1099" s="81">
        <v>22.9</v>
      </c>
      <c r="E1099" s="81">
        <v>23.21</v>
      </c>
      <c r="F1099" s="81">
        <v>575073</v>
      </c>
    </row>
    <row r="1100" spans="1:6" ht="15" x14ac:dyDescent="0.25">
      <c r="A1100" s="82">
        <v>40023</v>
      </c>
      <c r="B1100" s="81">
        <v>22.71</v>
      </c>
      <c r="C1100" s="81">
        <v>23.32</v>
      </c>
      <c r="D1100" s="81">
        <v>22.31</v>
      </c>
      <c r="E1100" s="81">
        <v>22.68</v>
      </c>
      <c r="F1100" s="81">
        <v>440255</v>
      </c>
    </row>
    <row r="1101" spans="1:6" ht="15" x14ac:dyDescent="0.25">
      <c r="A1101" s="82">
        <v>40022</v>
      </c>
      <c r="B1101" s="81">
        <v>22.84</v>
      </c>
      <c r="C1101" s="81">
        <v>23.04</v>
      </c>
      <c r="D1101" s="81">
        <v>22.48</v>
      </c>
      <c r="E1101" s="81">
        <v>22.9</v>
      </c>
      <c r="F1101" s="81">
        <v>452352</v>
      </c>
    </row>
    <row r="1102" spans="1:6" ht="15" x14ac:dyDescent="0.25">
      <c r="A1102" s="82">
        <v>40021</v>
      </c>
      <c r="B1102" s="81">
        <v>23.37</v>
      </c>
      <c r="C1102" s="81">
        <v>23.37</v>
      </c>
      <c r="D1102" s="81">
        <v>22.77</v>
      </c>
      <c r="E1102" s="81">
        <v>23.12</v>
      </c>
      <c r="F1102" s="81">
        <v>362173</v>
      </c>
    </row>
    <row r="1103" spans="1:6" ht="15" x14ac:dyDescent="0.25">
      <c r="A1103" s="82">
        <v>40018</v>
      </c>
      <c r="B1103" s="81">
        <v>23.4</v>
      </c>
      <c r="C1103" s="81">
        <v>23.75</v>
      </c>
      <c r="D1103" s="81">
        <v>22.86</v>
      </c>
      <c r="E1103" s="81">
        <v>23.32</v>
      </c>
      <c r="F1103" s="81">
        <v>307987</v>
      </c>
    </row>
    <row r="1104" spans="1:6" ht="15" x14ac:dyDescent="0.25">
      <c r="A1104" s="82">
        <v>40017</v>
      </c>
      <c r="B1104" s="81">
        <v>21.97</v>
      </c>
      <c r="C1104" s="81">
        <v>23.76</v>
      </c>
      <c r="D1104" s="81">
        <v>21.78</v>
      </c>
      <c r="E1104" s="81">
        <v>23.49</v>
      </c>
      <c r="F1104" s="81">
        <v>1377523</v>
      </c>
    </row>
    <row r="1105" spans="1:6" ht="15" x14ac:dyDescent="0.25">
      <c r="A1105" s="82">
        <v>40016</v>
      </c>
      <c r="B1105" s="81">
        <v>21.5</v>
      </c>
      <c r="C1105" s="81">
        <v>22.28</v>
      </c>
      <c r="D1105" s="81">
        <v>21.5</v>
      </c>
      <c r="E1105" s="81">
        <v>22</v>
      </c>
      <c r="F1105" s="81">
        <v>422919</v>
      </c>
    </row>
    <row r="1106" spans="1:6" ht="15" x14ac:dyDescent="0.25">
      <c r="A1106" s="82">
        <v>40015</v>
      </c>
      <c r="B1106" s="81">
        <v>22.75</v>
      </c>
      <c r="C1106" s="81">
        <v>22.75</v>
      </c>
      <c r="D1106" s="81">
        <v>21.34</v>
      </c>
      <c r="E1106" s="81">
        <v>21.47</v>
      </c>
      <c r="F1106" s="81">
        <v>771492</v>
      </c>
    </row>
    <row r="1107" spans="1:6" ht="15" x14ac:dyDescent="0.25">
      <c r="A1107" s="82">
        <v>40014</v>
      </c>
      <c r="B1107" s="81">
        <v>21.61</v>
      </c>
      <c r="C1107" s="81">
        <v>22.17</v>
      </c>
      <c r="D1107" s="81">
        <v>21.41</v>
      </c>
      <c r="E1107" s="81">
        <v>22.11</v>
      </c>
      <c r="F1107" s="81">
        <v>456930</v>
      </c>
    </row>
    <row r="1108" spans="1:6" ht="15" x14ac:dyDescent="0.25">
      <c r="A1108" s="82">
        <v>40011</v>
      </c>
      <c r="B1108" s="81">
        <v>21.67</v>
      </c>
      <c r="C1108" s="81">
        <v>21.84</v>
      </c>
      <c r="D1108" s="81">
        <v>21.36</v>
      </c>
      <c r="E1108" s="81">
        <v>21.47</v>
      </c>
      <c r="F1108" s="81">
        <v>597140</v>
      </c>
    </row>
    <row r="1109" spans="1:6" ht="15" x14ac:dyDescent="0.25">
      <c r="A1109" s="82">
        <v>40010</v>
      </c>
      <c r="B1109" s="81">
        <v>21.45</v>
      </c>
      <c r="C1109" s="81">
        <v>21.79</v>
      </c>
      <c r="D1109" s="81">
        <v>20.94</v>
      </c>
      <c r="E1109" s="81">
        <v>21.69</v>
      </c>
      <c r="F1109" s="81">
        <v>599608</v>
      </c>
    </row>
    <row r="1110" spans="1:6" ht="15" x14ac:dyDescent="0.25">
      <c r="A1110" s="82">
        <v>40009</v>
      </c>
      <c r="B1110" s="81">
        <v>21.32</v>
      </c>
      <c r="C1110" s="81">
        <v>21.86</v>
      </c>
      <c r="D1110" s="81">
        <v>20.95</v>
      </c>
      <c r="E1110" s="81">
        <v>21.46</v>
      </c>
      <c r="F1110" s="81">
        <v>1017679</v>
      </c>
    </row>
    <row r="1111" spans="1:6" ht="15" x14ac:dyDescent="0.25">
      <c r="A1111" s="82">
        <v>40008</v>
      </c>
      <c r="B1111" s="81">
        <v>20.21</v>
      </c>
      <c r="C1111" s="81">
        <v>21.13</v>
      </c>
      <c r="D1111" s="81">
        <v>19.88</v>
      </c>
      <c r="E1111" s="81">
        <v>20.99</v>
      </c>
      <c r="F1111" s="81">
        <v>1366498</v>
      </c>
    </row>
    <row r="1112" spans="1:6" ht="15" x14ac:dyDescent="0.25">
      <c r="A1112" s="82">
        <v>40007</v>
      </c>
      <c r="B1112" s="81">
        <v>19.489999999999998</v>
      </c>
      <c r="C1112" s="81">
        <v>20.28</v>
      </c>
      <c r="D1112" s="81">
        <v>19.12</v>
      </c>
      <c r="E1112" s="81">
        <v>20.18</v>
      </c>
      <c r="F1112" s="81">
        <v>843111</v>
      </c>
    </row>
    <row r="1113" spans="1:6" ht="15" x14ac:dyDescent="0.25">
      <c r="A1113" s="82">
        <v>40004</v>
      </c>
      <c r="B1113" s="81">
        <v>19.62</v>
      </c>
      <c r="C1113" s="81">
        <v>20.010000000000002</v>
      </c>
      <c r="D1113" s="81">
        <v>19.399999999999999</v>
      </c>
      <c r="E1113" s="81">
        <v>19.57</v>
      </c>
      <c r="F1113" s="81">
        <v>1122778</v>
      </c>
    </row>
    <row r="1114" spans="1:6" ht="15" x14ac:dyDescent="0.25">
      <c r="A1114" s="82">
        <v>40003</v>
      </c>
      <c r="B1114" s="81">
        <v>20.04</v>
      </c>
      <c r="C1114" s="81">
        <v>20.18</v>
      </c>
      <c r="D1114" s="81">
        <v>19.5</v>
      </c>
      <c r="E1114" s="81">
        <v>19.670000000000002</v>
      </c>
      <c r="F1114" s="81">
        <v>848373</v>
      </c>
    </row>
    <row r="1115" spans="1:6" ht="15" x14ac:dyDescent="0.25">
      <c r="A1115" s="82">
        <v>40002</v>
      </c>
      <c r="B1115" s="81">
        <v>19.68</v>
      </c>
      <c r="C1115" s="81">
        <v>20.05</v>
      </c>
      <c r="D1115" s="81">
        <v>19.350000000000001</v>
      </c>
      <c r="E1115" s="81">
        <v>20</v>
      </c>
      <c r="F1115" s="81">
        <v>1025681</v>
      </c>
    </row>
    <row r="1116" spans="1:6" ht="15" x14ac:dyDescent="0.25">
      <c r="A1116" s="82">
        <v>40001</v>
      </c>
      <c r="B1116" s="81">
        <v>19.95</v>
      </c>
      <c r="C1116" s="81">
        <v>19.989999999999998</v>
      </c>
      <c r="D1116" s="81">
        <v>19.47</v>
      </c>
      <c r="E1116" s="81">
        <v>19.52</v>
      </c>
      <c r="F1116" s="81">
        <v>691726</v>
      </c>
    </row>
    <row r="1117" spans="1:6" ht="15" x14ac:dyDescent="0.25">
      <c r="A1117" s="82">
        <v>40000</v>
      </c>
      <c r="B1117" s="81">
        <v>19.66</v>
      </c>
      <c r="C1117" s="81">
        <v>20.260000000000002</v>
      </c>
      <c r="D1117" s="81">
        <v>19.41</v>
      </c>
      <c r="E1117" s="81">
        <v>20</v>
      </c>
      <c r="F1117" s="81">
        <v>749454</v>
      </c>
    </row>
    <row r="1118" spans="1:6" ht="15" x14ac:dyDescent="0.25">
      <c r="A1118" s="82">
        <v>39997</v>
      </c>
      <c r="B1118" s="81" t="s">
        <v>46</v>
      </c>
      <c r="C1118" s="81" t="s">
        <v>46</v>
      </c>
      <c r="D1118" s="81" t="s">
        <v>46</v>
      </c>
      <c r="E1118" s="81">
        <v>19.72</v>
      </c>
      <c r="F1118" s="81">
        <v>0</v>
      </c>
    </row>
    <row r="1119" spans="1:6" ht="15" x14ac:dyDescent="0.25">
      <c r="A1119" s="82">
        <v>39996</v>
      </c>
      <c r="B1119" s="81">
        <v>20.74</v>
      </c>
      <c r="C1119" s="81">
        <v>20.74</v>
      </c>
      <c r="D1119" s="81">
        <v>19.649999999999999</v>
      </c>
      <c r="E1119" s="81">
        <v>19.72</v>
      </c>
      <c r="F1119" s="81">
        <v>598301</v>
      </c>
    </row>
    <row r="1120" spans="1:6" ht="15" x14ac:dyDescent="0.25">
      <c r="A1120" s="82">
        <v>39995</v>
      </c>
      <c r="B1120" s="81">
        <v>20.89</v>
      </c>
      <c r="C1120" s="81">
        <v>21.54</v>
      </c>
      <c r="D1120" s="81">
        <v>20.73</v>
      </c>
      <c r="E1120" s="81">
        <v>21.02</v>
      </c>
      <c r="F1120" s="81">
        <v>905014</v>
      </c>
    </row>
    <row r="1121" spans="1:6" ht="15" x14ac:dyDescent="0.25">
      <c r="A1121" s="82">
        <v>39994</v>
      </c>
      <c r="B1121" s="81">
        <v>20.8</v>
      </c>
      <c r="C1121" s="81">
        <v>21.19</v>
      </c>
      <c r="D1121" s="81">
        <v>20.420000000000002</v>
      </c>
      <c r="E1121" s="81">
        <v>20.63</v>
      </c>
      <c r="F1121" s="81">
        <v>852049</v>
      </c>
    </row>
    <row r="1122" spans="1:6" ht="15" x14ac:dyDescent="0.25">
      <c r="A1122" s="82">
        <v>39993</v>
      </c>
      <c r="B1122" s="81">
        <v>20.69</v>
      </c>
      <c r="C1122" s="81">
        <v>21.09</v>
      </c>
      <c r="D1122" s="81">
        <v>20.399999999999999</v>
      </c>
      <c r="E1122" s="81">
        <v>20.9</v>
      </c>
      <c r="F1122" s="81">
        <v>845813</v>
      </c>
    </row>
    <row r="1123" spans="1:6" ht="15" x14ac:dyDescent="0.25">
      <c r="A1123" s="82">
        <v>39990</v>
      </c>
      <c r="B1123" s="81">
        <v>20.54</v>
      </c>
      <c r="C1123" s="81">
        <v>20.95</v>
      </c>
      <c r="D1123" s="81">
        <v>20.28</v>
      </c>
      <c r="E1123" s="81">
        <v>20.64</v>
      </c>
      <c r="F1123" s="81">
        <v>1092717</v>
      </c>
    </row>
    <row r="1124" spans="1:6" ht="15" x14ac:dyDescent="0.25">
      <c r="A1124" s="82">
        <v>39989</v>
      </c>
      <c r="B1124" s="81">
        <v>20.11</v>
      </c>
      <c r="C1124" s="81">
        <v>20.79</v>
      </c>
      <c r="D1124" s="81">
        <v>19.87</v>
      </c>
      <c r="E1124" s="81">
        <v>20.6</v>
      </c>
      <c r="F1124" s="81">
        <v>609145</v>
      </c>
    </row>
    <row r="1125" spans="1:6" ht="15" x14ac:dyDescent="0.25">
      <c r="A1125" s="82">
        <v>39988</v>
      </c>
      <c r="B1125" s="81">
        <v>20.260000000000002</v>
      </c>
      <c r="C1125" s="81">
        <v>20.57</v>
      </c>
      <c r="D1125" s="81">
        <v>19.78</v>
      </c>
      <c r="E1125" s="81">
        <v>20.21</v>
      </c>
      <c r="F1125" s="81">
        <v>1356807</v>
      </c>
    </row>
    <row r="1126" spans="1:6" ht="15" x14ac:dyDescent="0.25">
      <c r="A1126" s="82">
        <v>39987</v>
      </c>
      <c r="B1126" s="81">
        <v>20.77</v>
      </c>
      <c r="C1126" s="81">
        <v>20.78</v>
      </c>
      <c r="D1126" s="81">
        <v>19.97</v>
      </c>
      <c r="E1126" s="81">
        <v>20.11</v>
      </c>
      <c r="F1126" s="81">
        <v>835801</v>
      </c>
    </row>
    <row r="1127" spans="1:6" ht="15" x14ac:dyDescent="0.25">
      <c r="A1127" s="82">
        <v>39986</v>
      </c>
      <c r="B1127" s="81">
        <v>21.19</v>
      </c>
      <c r="C1127" s="81">
        <v>21.33</v>
      </c>
      <c r="D1127" s="81">
        <v>20.71</v>
      </c>
      <c r="E1127" s="81">
        <v>20.73</v>
      </c>
      <c r="F1127" s="81">
        <v>1412277</v>
      </c>
    </row>
    <row r="1128" spans="1:6" ht="15" x14ac:dyDescent="0.25">
      <c r="A1128" s="82">
        <v>39983</v>
      </c>
      <c r="B1128" s="81">
        <v>22.18</v>
      </c>
      <c r="C1128" s="81">
        <v>22.32</v>
      </c>
      <c r="D1128" s="81">
        <v>21.43</v>
      </c>
      <c r="E1128" s="81">
        <v>21.47</v>
      </c>
      <c r="F1128" s="81">
        <v>1061957</v>
      </c>
    </row>
    <row r="1129" spans="1:6" ht="15" x14ac:dyDescent="0.25">
      <c r="A1129" s="82">
        <v>39982</v>
      </c>
      <c r="B1129" s="81">
        <v>22.1</v>
      </c>
      <c r="C1129" s="81">
        <v>22.4</v>
      </c>
      <c r="D1129" s="81">
        <v>21.59</v>
      </c>
      <c r="E1129" s="81">
        <v>22.04</v>
      </c>
      <c r="F1129" s="81">
        <v>605063</v>
      </c>
    </row>
    <row r="1130" spans="1:6" ht="15" x14ac:dyDescent="0.25">
      <c r="A1130" s="82">
        <v>39981</v>
      </c>
      <c r="B1130" s="81">
        <v>21.91</v>
      </c>
      <c r="C1130" s="81">
        <v>22.57</v>
      </c>
      <c r="D1130" s="81">
        <v>21.32</v>
      </c>
      <c r="E1130" s="81">
        <v>22.2</v>
      </c>
      <c r="F1130" s="81">
        <v>935250</v>
      </c>
    </row>
    <row r="1131" spans="1:6" ht="15" x14ac:dyDescent="0.25">
      <c r="A1131" s="82">
        <v>39980</v>
      </c>
      <c r="B1131" s="81">
        <v>22.64</v>
      </c>
      <c r="C1131" s="81">
        <v>22.76</v>
      </c>
      <c r="D1131" s="81">
        <v>21.85</v>
      </c>
      <c r="E1131" s="81">
        <v>22.01</v>
      </c>
      <c r="F1131" s="81">
        <v>698329</v>
      </c>
    </row>
    <row r="1132" spans="1:6" ht="15" x14ac:dyDescent="0.25">
      <c r="A1132" s="82">
        <v>39979</v>
      </c>
      <c r="B1132" s="81">
        <v>23.02</v>
      </c>
      <c r="C1132" s="81">
        <v>23.03</v>
      </c>
      <c r="D1132" s="81">
        <v>22.39</v>
      </c>
      <c r="E1132" s="81">
        <v>22.56</v>
      </c>
      <c r="F1132" s="81">
        <v>873905</v>
      </c>
    </row>
    <row r="1133" spans="1:6" ht="15" x14ac:dyDescent="0.25">
      <c r="A1133" s="82">
        <v>39976</v>
      </c>
      <c r="B1133" s="81">
        <v>22.9</v>
      </c>
      <c r="C1133" s="81">
        <v>23.42</v>
      </c>
      <c r="D1133" s="81">
        <v>22.53</v>
      </c>
      <c r="E1133" s="81">
        <v>23.32</v>
      </c>
      <c r="F1133" s="81">
        <v>756543</v>
      </c>
    </row>
    <row r="1134" spans="1:6" ht="15" x14ac:dyDescent="0.25">
      <c r="A1134" s="82">
        <v>39975</v>
      </c>
      <c r="B1134" s="81">
        <v>24.34</v>
      </c>
      <c r="C1134" s="81">
        <v>24.34</v>
      </c>
      <c r="D1134" s="81">
        <v>22.93</v>
      </c>
      <c r="E1134" s="81">
        <v>23</v>
      </c>
      <c r="F1134" s="81">
        <v>1212740</v>
      </c>
    </row>
    <row r="1135" spans="1:6" ht="15" x14ac:dyDescent="0.25">
      <c r="A1135" s="82">
        <v>39974</v>
      </c>
      <c r="B1135" s="81">
        <v>24.65</v>
      </c>
      <c r="C1135" s="81">
        <v>24.76</v>
      </c>
      <c r="D1135" s="81">
        <v>23.55</v>
      </c>
      <c r="E1135" s="81">
        <v>23.6</v>
      </c>
      <c r="F1135" s="81">
        <v>1267714</v>
      </c>
    </row>
    <row r="1136" spans="1:6" ht="15" x14ac:dyDescent="0.25">
      <c r="A1136" s="82">
        <v>39973</v>
      </c>
      <c r="B1136" s="81">
        <v>24.46</v>
      </c>
      <c r="C1136" s="81">
        <v>24.92</v>
      </c>
      <c r="D1136" s="81">
        <v>24.31</v>
      </c>
      <c r="E1136" s="81">
        <v>24.58</v>
      </c>
      <c r="F1136" s="81">
        <v>940634</v>
      </c>
    </row>
    <row r="1137" spans="1:6" ht="15" x14ac:dyDescent="0.25">
      <c r="A1137" s="82">
        <v>39972</v>
      </c>
      <c r="B1137" s="81">
        <v>24.54</v>
      </c>
      <c r="C1137" s="81">
        <v>24.68</v>
      </c>
      <c r="D1137" s="81">
        <v>24</v>
      </c>
      <c r="E1137" s="81">
        <v>24.39</v>
      </c>
      <c r="F1137" s="81">
        <v>1199505</v>
      </c>
    </row>
    <row r="1138" spans="1:6" ht="15" x14ac:dyDescent="0.25">
      <c r="A1138" s="82">
        <v>39969</v>
      </c>
      <c r="B1138" s="81">
        <v>25.39</v>
      </c>
      <c r="C1138" s="81">
        <v>25.7</v>
      </c>
      <c r="D1138" s="81">
        <v>24.49</v>
      </c>
      <c r="E1138" s="81">
        <v>24.7</v>
      </c>
      <c r="F1138" s="81">
        <v>1392715</v>
      </c>
    </row>
    <row r="1139" spans="1:6" ht="15" x14ac:dyDescent="0.25">
      <c r="A1139" s="82">
        <v>39968</v>
      </c>
      <c r="B1139" s="81">
        <v>26.02</v>
      </c>
      <c r="C1139" s="81">
        <v>26.37</v>
      </c>
      <c r="D1139" s="81">
        <v>25.03</v>
      </c>
      <c r="E1139" s="81">
        <v>25.24</v>
      </c>
      <c r="F1139" s="81">
        <v>1405428</v>
      </c>
    </row>
    <row r="1140" spans="1:6" ht="15" x14ac:dyDescent="0.25">
      <c r="A1140" s="82">
        <v>39967</v>
      </c>
      <c r="B1140" s="81">
        <v>26.63</v>
      </c>
      <c r="C1140" s="81">
        <v>26.63</v>
      </c>
      <c r="D1140" s="81">
        <v>25.61</v>
      </c>
      <c r="E1140" s="81">
        <v>26</v>
      </c>
      <c r="F1140" s="81">
        <v>1394900</v>
      </c>
    </row>
    <row r="1141" spans="1:6" ht="15" x14ac:dyDescent="0.25">
      <c r="A1141" s="82">
        <v>39966</v>
      </c>
      <c r="B1141" s="81">
        <v>26.18</v>
      </c>
      <c r="C1141" s="81">
        <v>26.96</v>
      </c>
      <c r="D1141" s="81">
        <v>26.05</v>
      </c>
      <c r="E1141" s="81">
        <v>26.78</v>
      </c>
      <c r="F1141" s="81">
        <v>1196362</v>
      </c>
    </row>
    <row r="1142" spans="1:6" ht="15" x14ac:dyDescent="0.25">
      <c r="A1142" s="82">
        <v>39965</v>
      </c>
      <c r="B1142" s="81">
        <v>24.98</v>
      </c>
      <c r="C1142" s="81">
        <v>26.34</v>
      </c>
      <c r="D1142" s="81">
        <v>24.98</v>
      </c>
      <c r="E1142" s="81">
        <v>26.16</v>
      </c>
      <c r="F1142" s="81">
        <v>686433</v>
      </c>
    </row>
    <row r="1143" spans="1:6" ht="15" x14ac:dyDescent="0.25">
      <c r="A1143" s="82">
        <v>39962</v>
      </c>
      <c r="B1143" s="81">
        <v>24.98</v>
      </c>
      <c r="C1143" s="81">
        <v>25.1</v>
      </c>
      <c r="D1143" s="81">
        <v>24.27</v>
      </c>
      <c r="E1143" s="81">
        <v>24.71</v>
      </c>
      <c r="F1143" s="81">
        <v>825942</v>
      </c>
    </row>
    <row r="1144" spans="1:6" ht="15" x14ac:dyDescent="0.25">
      <c r="A1144" s="82">
        <v>39961</v>
      </c>
      <c r="B1144" s="81">
        <v>25.72</v>
      </c>
      <c r="C1144" s="81">
        <v>26</v>
      </c>
      <c r="D1144" s="81">
        <v>24.33</v>
      </c>
      <c r="E1144" s="81">
        <v>24.7</v>
      </c>
      <c r="F1144" s="81">
        <v>1236287</v>
      </c>
    </row>
    <row r="1145" spans="1:6" ht="15" x14ac:dyDescent="0.25">
      <c r="A1145" s="82">
        <v>39960</v>
      </c>
      <c r="B1145" s="81">
        <v>26</v>
      </c>
      <c r="C1145" s="81">
        <v>26.61</v>
      </c>
      <c r="D1145" s="81">
        <v>25.35</v>
      </c>
      <c r="E1145" s="81">
        <v>25.42</v>
      </c>
      <c r="F1145" s="81">
        <v>1461532</v>
      </c>
    </row>
    <row r="1146" spans="1:6" ht="15" x14ac:dyDescent="0.25">
      <c r="A1146" s="82">
        <v>39959</v>
      </c>
      <c r="B1146" s="81">
        <v>25.05</v>
      </c>
      <c r="C1146" s="81">
        <v>26.48</v>
      </c>
      <c r="D1146" s="81">
        <v>24.79</v>
      </c>
      <c r="E1146" s="81">
        <v>26.18</v>
      </c>
      <c r="F1146" s="81">
        <v>1772735</v>
      </c>
    </row>
    <row r="1147" spans="1:6" ht="15" x14ac:dyDescent="0.25">
      <c r="A1147" s="82">
        <v>39958</v>
      </c>
      <c r="B1147" s="81" t="s">
        <v>46</v>
      </c>
      <c r="C1147" s="81" t="s">
        <v>46</v>
      </c>
      <c r="D1147" s="81" t="s">
        <v>46</v>
      </c>
      <c r="E1147" s="81">
        <v>25.12</v>
      </c>
      <c r="F1147" s="81">
        <v>0</v>
      </c>
    </row>
    <row r="1148" spans="1:6" ht="15" x14ac:dyDescent="0.25">
      <c r="A1148" s="82">
        <v>39955</v>
      </c>
      <c r="B1148" s="81">
        <v>24.79</v>
      </c>
      <c r="C1148" s="81">
        <v>25.65</v>
      </c>
      <c r="D1148" s="81">
        <v>24.71</v>
      </c>
      <c r="E1148" s="81">
        <v>25.12</v>
      </c>
      <c r="F1148" s="81">
        <v>1320166</v>
      </c>
    </row>
    <row r="1149" spans="1:6" ht="15" x14ac:dyDescent="0.25">
      <c r="A1149" s="82">
        <v>39954</v>
      </c>
      <c r="B1149" s="81">
        <v>25.48</v>
      </c>
      <c r="C1149" s="81">
        <v>25.9</v>
      </c>
      <c r="D1149" s="81">
        <v>23.96</v>
      </c>
      <c r="E1149" s="81">
        <v>24.6</v>
      </c>
      <c r="F1149" s="81">
        <v>2980770</v>
      </c>
    </row>
    <row r="1150" spans="1:6" ht="15" x14ac:dyDescent="0.25">
      <c r="A1150" s="82">
        <v>39953</v>
      </c>
      <c r="B1150" s="81">
        <v>24.16</v>
      </c>
      <c r="C1150" s="81">
        <v>25.03</v>
      </c>
      <c r="D1150" s="81">
        <v>23.55</v>
      </c>
      <c r="E1150" s="81">
        <v>23.89</v>
      </c>
      <c r="F1150" s="81">
        <v>1258586</v>
      </c>
    </row>
    <row r="1151" spans="1:6" ht="15" x14ac:dyDescent="0.25">
      <c r="A1151" s="82">
        <v>39952</v>
      </c>
      <c r="B1151" s="81">
        <v>23.42</v>
      </c>
      <c r="C1151" s="81">
        <v>24.21</v>
      </c>
      <c r="D1151" s="81">
        <v>22.97</v>
      </c>
      <c r="E1151" s="81">
        <v>23.82</v>
      </c>
      <c r="F1151" s="81">
        <v>1134226</v>
      </c>
    </row>
    <row r="1152" spans="1:6" ht="15" x14ac:dyDescent="0.25">
      <c r="A1152" s="82">
        <v>39951</v>
      </c>
      <c r="B1152" s="81">
        <v>22.56</v>
      </c>
      <c r="C1152" s="81">
        <v>23.47</v>
      </c>
      <c r="D1152" s="81">
        <v>22.48</v>
      </c>
      <c r="E1152" s="81">
        <v>23.43</v>
      </c>
      <c r="F1152" s="81">
        <v>832166</v>
      </c>
    </row>
    <row r="1153" spans="1:6" ht="15" x14ac:dyDescent="0.25">
      <c r="A1153" s="82">
        <v>39948</v>
      </c>
      <c r="B1153" s="81">
        <v>22.3</v>
      </c>
      <c r="C1153" s="81">
        <v>23.25</v>
      </c>
      <c r="D1153" s="81">
        <v>21.98</v>
      </c>
      <c r="E1153" s="81">
        <v>22.42</v>
      </c>
      <c r="F1153" s="81">
        <v>889995</v>
      </c>
    </row>
    <row r="1154" spans="1:6" ht="15" x14ac:dyDescent="0.25">
      <c r="A1154" s="82">
        <v>39947</v>
      </c>
      <c r="B1154" s="81">
        <v>22.22</v>
      </c>
      <c r="C1154" s="81">
        <v>22.92</v>
      </c>
      <c r="D1154" s="81">
        <v>21.82</v>
      </c>
      <c r="E1154" s="81">
        <v>22.23</v>
      </c>
      <c r="F1154" s="81">
        <v>803298</v>
      </c>
    </row>
    <row r="1155" spans="1:6" ht="15" x14ac:dyDescent="0.25">
      <c r="A1155" s="82">
        <v>39946</v>
      </c>
      <c r="B1155" s="81">
        <v>22.98</v>
      </c>
      <c r="C1155" s="81">
        <v>23.02</v>
      </c>
      <c r="D1155" s="81">
        <v>21.97</v>
      </c>
      <c r="E1155" s="81">
        <v>22.1</v>
      </c>
      <c r="F1155" s="81">
        <v>919531</v>
      </c>
    </row>
    <row r="1156" spans="1:6" ht="15" x14ac:dyDescent="0.25">
      <c r="A1156" s="82">
        <v>39945</v>
      </c>
      <c r="B1156" s="81">
        <v>23.76</v>
      </c>
      <c r="C1156" s="81">
        <v>24.06</v>
      </c>
      <c r="D1156" s="81">
        <v>22.66</v>
      </c>
      <c r="E1156" s="81">
        <v>23.56</v>
      </c>
      <c r="F1156" s="81">
        <v>807917</v>
      </c>
    </row>
    <row r="1157" spans="1:6" ht="15" x14ac:dyDescent="0.25">
      <c r="A1157" s="82">
        <v>39944</v>
      </c>
      <c r="B1157" s="81">
        <v>23.98</v>
      </c>
      <c r="C1157" s="81">
        <v>24.11</v>
      </c>
      <c r="D1157" s="81">
        <v>23.15</v>
      </c>
      <c r="E1157" s="81">
        <v>23.67</v>
      </c>
      <c r="F1157" s="81">
        <v>628640</v>
      </c>
    </row>
    <row r="1158" spans="1:6" ht="15" x14ac:dyDescent="0.25">
      <c r="A1158" s="82">
        <v>39941</v>
      </c>
      <c r="B1158" s="81">
        <v>24.49</v>
      </c>
      <c r="C1158" s="81">
        <v>25.16</v>
      </c>
      <c r="D1158" s="81">
        <v>23.76</v>
      </c>
      <c r="E1158" s="81">
        <v>24.35</v>
      </c>
      <c r="F1158" s="81">
        <v>706199</v>
      </c>
    </row>
    <row r="1159" spans="1:6" ht="15" x14ac:dyDescent="0.25">
      <c r="A1159" s="82">
        <v>39940</v>
      </c>
      <c r="B1159" s="81">
        <v>25.55</v>
      </c>
      <c r="C1159" s="81">
        <v>25.9</v>
      </c>
      <c r="D1159" s="81">
        <v>24.05</v>
      </c>
      <c r="E1159" s="81">
        <v>24.33</v>
      </c>
      <c r="F1159" s="81">
        <v>989364</v>
      </c>
    </row>
    <row r="1160" spans="1:6" ht="15" x14ac:dyDescent="0.25">
      <c r="A1160" s="82">
        <v>39939</v>
      </c>
      <c r="B1160" s="81">
        <v>26.5</v>
      </c>
      <c r="C1160" s="81">
        <v>26.52</v>
      </c>
      <c r="D1160" s="81">
        <v>24.49</v>
      </c>
      <c r="E1160" s="81">
        <v>25.09</v>
      </c>
      <c r="F1160" s="81">
        <v>1051780</v>
      </c>
    </row>
    <row r="1161" spans="1:6" ht="15" x14ac:dyDescent="0.25">
      <c r="A1161" s="82">
        <v>39938</v>
      </c>
      <c r="B1161" s="81">
        <v>26.5</v>
      </c>
      <c r="C1161" s="81">
        <v>26.59</v>
      </c>
      <c r="D1161" s="81">
        <v>25.51</v>
      </c>
      <c r="E1161" s="81">
        <v>25.98</v>
      </c>
      <c r="F1161" s="81">
        <v>835200</v>
      </c>
    </row>
    <row r="1162" spans="1:6" ht="15" x14ac:dyDescent="0.25">
      <c r="A1162" s="82">
        <v>39937</v>
      </c>
      <c r="B1162" s="81">
        <v>25.88</v>
      </c>
      <c r="C1162" s="81">
        <v>26.92</v>
      </c>
      <c r="D1162" s="81">
        <v>25.62</v>
      </c>
      <c r="E1162" s="81">
        <v>26.7</v>
      </c>
      <c r="F1162" s="81">
        <v>982807</v>
      </c>
    </row>
    <row r="1163" spans="1:6" ht="15" x14ac:dyDescent="0.25">
      <c r="A1163" s="82">
        <v>39934</v>
      </c>
      <c r="B1163" s="81">
        <v>26.29</v>
      </c>
      <c r="C1163" s="81">
        <v>26.36</v>
      </c>
      <c r="D1163" s="81">
        <v>25.07</v>
      </c>
      <c r="E1163" s="81">
        <v>25.59</v>
      </c>
      <c r="F1163" s="81">
        <v>1270102</v>
      </c>
    </row>
    <row r="1164" spans="1:6" ht="15" x14ac:dyDescent="0.25">
      <c r="A1164" s="82">
        <v>39933</v>
      </c>
      <c r="B1164" s="81">
        <v>25.91</v>
      </c>
      <c r="C1164" s="81">
        <v>26.36</v>
      </c>
      <c r="D1164" s="81">
        <v>25.39</v>
      </c>
      <c r="E1164" s="81">
        <v>26.12</v>
      </c>
      <c r="F1164" s="81">
        <v>968677</v>
      </c>
    </row>
    <row r="1165" spans="1:6" ht="15" x14ac:dyDescent="0.25">
      <c r="A1165" s="82">
        <v>39932</v>
      </c>
      <c r="B1165" s="81">
        <v>26.15</v>
      </c>
      <c r="C1165" s="81">
        <v>26.74</v>
      </c>
      <c r="D1165" s="81">
        <v>25.57</v>
      </c>
      <c r="E1165" s="81">
        <v>25.82</v>
      </c>
      <c r="F1165" s="81">
        <v>813964</v>
      </c>
    </row>
    <row r="1166" spans="1:6" ht="15" x14ac:dyDescent="0.25">
      <c r="A1166" s="82">
        <v>39931</v>
      </c>
      <c r="B1166" s="81">
        <v>25.51</v>
      </c>
      <c r="C1166" s="81">
        <v>26.53</v>
      </c>
      <c r="D1166" s="81">
        <v>25.37</v>
      </c>
      <c r="E1166" s="81">
        <v>26.08</v>
      </c>
      <c r="F1166" s="81">
        <v>602583</v>
      </c>
    </row>
    <row r="1167" spans="1:6" ht="15" x14ac:dyDescent="0.25">
      <c r="A1167" s="82">
        <v>39930</v>
      </c>
      <c r="B1167" s="81">
        <v>25.72</v>
      </c>
      <c r="C1167" s="81">
        <v>26.45</v>
      </c>
      <c r="D1167" s="81">
        <v>25.29</v>
      </c>
      <c r="E1167" s="81">
        <v>25.72</v>
      </c>
      <c r="F1167" s="81">
        <v>652234</v>
      </c>
    </row>
    <row r="1168" spans="1:6" ht="15" x14ac:dyDescent="0.25">
      <c r="A1168" s="82">
        <v>39927</v>
      </c>
      <c r="B1168" s="81">
        <v>25.2</v>
      </c>
      <c r="C1168" s="81">
        <v>26.46</v>
      </c>
      <c r="D1168" s="81">
        <v>24.92</v>
      </c>
      <c r="E1168" s="81">
        <v>26.13</v>
      </c>
      <c r="F1168" s="81">
        <v>1064342</v>
      </c>
    </row>
    <row r="1169" spans="1:6" ht="15" x14ac:dyDescent="0.25">
      <c r="A1169" s="82">
        <v>39926</v>
      </c>
      <c r="B1169" s="81">
        <v>24.87</v>
      </c>
      <c r="C1169" s="81">
        <v>25.71</v>
      </c>
      <c r="D1169" s="81">
        <v>23.82</v>
      </c>
      <c r="E1169" s="81">
        <v>25.17</v>
      </c>
      <c r="F1169" s="81">
        <v>1615285</v>
      </c>
    </row>
    <row r="1170" spans="1:6" ht="15" x14ac:dyDescent="0.25">
      <c r="A1170" s="82">
        <v>39925</v>
      </c>
      <c r="B1170" s="81">
        <v>23.22</v>
      </c>
      <c r="C1170" s="81">
        <v>25.42</v>
      </c>
      <c r="D1170" s="81">
        <v>23.05</v>
      </c>
      <c r="E1170" s="81">
        <v>25.02</v>
      </c>
      <c r="F1170" s="81">
        <v>2024266</v>
      </c>
    </row>
    <row r="1171" spans="1:6" ht="15" x14ac:dyDescent="0.25">
      <c r="A1171" s="82">
        <v>39924</v>
      </c>
      <c r="B1171" s="81">
        <v>22.83</v>
      </c>
      <c r="C1171" s="81">
        <v>23.58</v>
      </c>
      <c r="D1171" s="81">
        <v>22.62</v>
      </c>
      <c r="E1171" s="81">
        <v>23.51</v>
      </c>
      <c r="F1171" s="81">
        <v>971892</v>
      </c>
    </row>
    <row r="1172" spans="1:6" ht="15" x14ac:dyDescent="0.25">
      <c r="A1172" s="82">
        <v>39923</v>
      </c>
      <c r="B1172" s="81">
        <v>23.29</v>
      </c>
      <c r="C1172" s="81">
        <v>23.38</v>
      </c>
      <c r="D1172" s="81">
        <v>22.73</v>
      </c>
      <c r="E1172" s="81">
        <v>23.14</v>
      </c>
      <c r="F1172" s="81">
        <v>1060562</v>
      </c>
    </row>
    <row r="1173" spans="1:6" ht="15" x14ac:dyDescent="0.25">
      <c r="A1173" s="82">
        <v>39920</v>
      </c>
      <c r="B1173" s="81">
        <v>23.02</v>
      </c>
      <c r="C1173" s="81">
        <v>23.87</v>
      </c>
      <c r="D1173" s="81">
        <v>22.57</v>
      </c>
      <c r="E1173" s="81">
        <v>23.73</v>
      </c>
      <c r="F1173" s="81">
        <v>905275</v>
      </c>
    </row>
    <row r="1174" spans="1:6" ht="15" x14ac:dyDescent="0.25">
      <c r="A1174" s="82">
        <v>39919</v>
      </c>
      <c r="B1174" s="81">
        <v>21.79</v>
      </c>
      <c r="C1174" s="81">
        <v>23.05</v>
      </c>
      <c r="D1174" s="81">
        <v>21.79</v>
      </c>
      <c r="E1174" s="81">
        <v>22.94</v>
      </c>
      <c r="F1174" s="81">
        <v>675991</v>
      </c>
    </row>
    <row r="1175" spans="1:6" ht="15" x14ac:dyDescent="0.25">
      <c r="A1175" s="82">
        <v>39918</v>
      </c>
      <c r="B1175" s="81">
        <v>21.87</v>
      </c>
      <c r="C1175" s="81">
        <v>22.45</v>
      </c>
      <c r="D1175" s="81">
        <v>21.48</v>
      </c>
      <c r="E1175" s="81">
        <v>21.91</v>
      </c>
      <c r="F1175" s="81">
        <v>718620</v>
      </c>
    </row>
    <row r="1176" spans="1:6" ht="15" x14ac:dyDescent="0.25">
      <c r="A1176" s="82">
        <v>39917</v>
      </c>
      <c r="B1176" s="81">
        <v>22.72</v>
      </c>
      <c r="C1176" s="81">
        <v>22.72</v>
      </c>
      <c r="D1176" s="81">
        <v>21.8</v>
      </c>
      <c r="E1176" s="81">
        <v>21.95</v>
      </c>
      <c r="F1176" s="81">
        <v>756744</v>
      </c>
    </row>
    <row r="1177" spans="1:6" ht="15" x14ac:dyDescent="0.25">
      <c r="A1177" s="82">
        <v>39916</v>
      </c>
      <c r="B1177" s="81">
        <v>23</v>
      </c>
      <c r="C1177" s="81">
        <v>23.17</v>
      </c>
      <c r="D1177" s="81">
        <v>22.49</v>
      </c>
      <c r="E1177" s="81">
        <v>22.85</v>
      </c>
      <c r="F1177" s="81">
        <v>804575</v>
      </c>
    </row>
    <row r="1178" spans="1:6" ht="15" x14ac:dyDescent="0.25">
      <c r="A1178" s="82">
        <v>39913</v>
      </c>
      <c r="B1178" s="81" t="s">
        <v>46</v>
      </c>
      <c r="C1178" s="81" t="s">
        <v>46</v>
      </c>
      <c r="D1178" s="81" t="s">
        <v>46</v>
      </c>
      <c r="E1178" s="81">
        <v>23.13</v>
      </c>
      <c r="F1178" s="81">
        <v>0</v>
      </c>
    </row>
    <row r="1179" spans="1:6" ht="15" x14ac:dyDescent="0.25">
      <c r="A1179" s="82">
        <v>39912</v>
      </c>
      <c r="B1179" s="81">
        <v>22.57</v>
      </c>
      <c r="C1179" s="81">
        <v>23.25</v>
      </c>
      <c r="D1179" s="81">
        <v>22.42</v>
      </c>
      <c r="E1179" s="81">
        <v>23.13</v>
      </c>
      <c r="F1179" s="81">
        <v>1012081</v>
      </c>
    </row>
    <row r="1180" spans="1:6" ht="15" x14ac:dyDescent="0.25">
      <c r="A1180" s="82">
        <v>39911</v>
      </c>
      <c r="B1180" s="81">
        <v>22.44</v>
      </c>
      <c r="C1180" s="81">
        <v>23.09</v>
      </c>
      <c r="D1180" s="81">
        <v>22.22</v>
      </c>
      <c r="E1180" s="81">
        <v>22.45</v>
      </c>
      <c r="F1180" s="81">
        <v>890793</v>
      </c>
    </row>
    <row r="1181" spans="1:6" ht="15" x14ac:dyDescent="0.25">
      <c r="A1181" s="82">
        <v>39910</v>
      </c>
      <c r="B1181" s="81">
        <v>22.81</v>
      </c>
      <c r="C1181" s="81">
        <v>22.95</v>
      </c>
      <c r="D1181" s="81">
        <v>21.98</v>
      </c>
      <c r="E1181" s="81">
        <v>22.11</v>
      </c>
      <c r="F1181" s="81">
        <v>732443</v>
      </c>
    </row>
    <row r="1182" spans="1:6" ht="15" x14ac:dyDescent="0.25">
      <c r="A1182" s="82">
        <v>39909</v>
      </c>
      <c r="B1182" s="81">
        <v>23.02</v>
      </c>
      <c r="C1182" s="81">
        <v>23.19</v>
      </c>
      <c r="D1182" s="81">
        <v>22.64</v>
      </c>
      <c r="E1182" s="81">
        <v>23.05</v>
      </c>
      <c r="F1182" s="81">
        <v>798306</v>
      </c>
    </row>
    <row r="1183" spans="1:6" ht="15" x14ac:dyDescent="0.25">
      <c r="A1183" s="82">
        <v>39906</v>
      </c>
      <c r="B1183" s="81">
        <v>22.52</v>
      </c>
      <c r="C1183" s="81">
        <v>23.32</v>
      </c>
      <c r="D1183" s="81">
        <v>22.2</v>
      </c>
      <c r="E1183" s="81">
        <v>23.17</v>
      </c>
      <c r="F1183" s="81">
        <v>1298172</v>
      </c>
    </row>
    <row r="1184" spans="1:6" ht="15" x14ac:dyDescent="0.25">
      <c r="A1184" s="82">
        <v>39905</v>
      </c>
      <c r="B1184" s="81">
        <v>22.21</v>
      </c>
      <c r="C1184" s="81">
        <v>22.69</v>
      </c>
      <c r="D1184" s="81">
        <v>21.89</v>
      </c>
      <c r="E1184" s="81">
        <v>22.4</v>
      </c>
      <c r="F1184" s="81">
        <v>1937165</v>
      </c>
    </row>
    <row r="1185" spans="1:6" ht="15" x14ac:dyDescent="0.25">
      <c r="A1185" s="82">
        <v>39904</v>
      </c>
      <c r="B1185" s="81">
        <v>20.86</v>
      </c>
      <c r="C1185" s="81">
        <v>22.02</v>
      </c>
      <c r="D1185" s="81">
        <v>20.64</v>
      </c>
      <c r="E1185" s="81">
        <v>21.7</v>
      </c>
      <c r="F1185" s="81">
        <v>1371529</v>
      </c>
    </row>
    <row r="1186" spans="1:6" ht="15" x14ac:dyDescent="0.25">
      <c r="A1186" s="82">
        <v>39903</v>
      </c>
      <c r="B1186" s="81">
        <v>21.5</v>
      </c>
      <c r="C1186" s="81">
        <v>21.82</v>
      </c>
      <c r="D1186" s="81">
        <v>21.06</v>
      </c>
      <c r="E1186" s="81">
        <v>21.38</v>
      </c>
      <c r="F1186" s="81">
        <v>1063967</v>
      </c>
    </row>
    <row r="1187" spans="1:6" ht="15" x14ac:dyDescent="0.25">
      <c r="A1187" s="82">
        <v>39902</v>
      </c>
      <c r="B1187" s="81">
        <v>21.73</v>
      </c>
      <c r="C1187" s="81">
        <v>21.98</v>
      </c>
      <c r="D1187" s="81">
        <v>21.24</v>
      </c>
      <c r="E1187" s="81">
        <v>21.6</v>
      </c>
      <c r="F1187" s="81">
        <v>1273978</v>
      </c>
    </row>
    <row r="1188" spans="1:6" ht="15" x14ac:dyDescent="0.25">
      <c r="A1188" s="82">
        <v>39899</v>
      </c>
      <c r="B1188" s="81">
        <v>22.91</v>
      </c>
      <c r="C1188" s="81">
        <v>23.44</v>
      </c>
      <c r="D1188" s="81">
        <v>22.32</v>
      </c>
      <c r="E1188" s="81">
        <v>22.49</v>
      </c>
      <c r="F1188" s="81">
        <v>1110256</v>
      </c>
    </row>
    <row r="1189" spans="1:6" ht="15" x14ac:dyDescent="0.25">
      <c r="A1189" s="82">
        <v>39898</v>
      </c>
      <c r="B1189" s="81">
        <v>22.93</v>
      </c>
      <c r="C1189" s="81">
        <v>23.75</v>
      </c>
      <c r="D1189" s="81">
        <v>22.64</v>
      </c>
      <c r="E1189" s="81">
        <v>23.45</v>
      </c>
      <c r="F1189" s="81">
        <v>1577620</v>
      </c>
    </row>
    <row r="1190" spans="1:6" ht="15" x14ac:dyDescent="0.25">
      <c r="A1190" s="82">
        <v>39897</v>
      </c>
      <c r="B1190" s="81">
        <v>22.68</v>
      </c>
      <c r="C1190" s="81">
        <v>23.54</v>
      </c>
      <c r="D1190" s="81">
        <v>21.52</v>
      </c>
      <c r="E1190" s="81">
        <v>22.43</v>
      </c>
      <c r="F1190" s="81">
        <v>1653134</v>
      </c>
    </row>
    <row r="1191" spans="1:6" ht="15" x14ac:dyDescent="0.25">
      <c r="A1191" s="82">
        <v>39896</v>
      </c>
      <c r="B1191" s="81">
        <v>22.56</v>
      </c>
      <c r="C1191" s="81">
        <v>23.86</v>
      </c>
      <c r="D1191" s="81">
        <v>22.53</v>
      </c>
      <c r="E1191" s="81">
        <v>23.01</v>
      </c>
      <c r="F1191" s="81">
        <v>1491534</v>
      </c>
    </row>
    <row r="1192" spans="1:6" ht="15" x14ac:dyDescent="0.25">
      <c r="A1192" s="82">
        <v>39895</v>
      </c>
      <c r="B1192" s="81">
        <v>21.9</v>
      </c>
      <c r="C1192" s="81">
        <v>22.72</v>
      </c>
      <c r="D1192" s="81">
        <v>21.3</v>
      </c>
      <c r="E1192" s="81">
        <v>22.64</v>
      </c>
      <c r="F1192" s="81">
        <v>1130505</v>
      </c>
    </row>
    <row r="1193" spans="1:6" ht="15" x14ac:dyDescent="0.25">
      <c r="A1193" s="82">
        <v>39892</v>
      </c>
      <c r="B1193" s="81">
        <v>22</v>
      </c>
      <c r="C1193" s="81">
        <v>22.47</v>
      </c>
      <c r="D1193" s="81">
        <v>20.72</v>
      </c>
      <c r="E1193" s="81">
        <v>21.51</v>
      </c>
      <c r="F1193" s="81">
        <v>2042207</v>
      </c>
    </row>
    <row r="1194" spans="1:6" ht="15" x14ac:dyDescent="0.25">
      <c r="A1194" s="82">
        <v>39891</v>
      </c>
      <c r="B1194" s="81">
        <v>21.18</v>
      </c>
      <c r="C1194" s="81">
        <v>23.11</v>
      </c>
      <c r="D1194" s="81">
        <v>20.87</v>
      </c>
      <c r="E1194" s="81">
        <v>22</v>
      </c>
      <c r="F1194" s="81">
        <v>3096867</v>
      </c>
    </row>
    <row r="1195" spans="1:6" ht="15" x14ac:dyDescent="0.25">
      <c r="A1195" s="82">
        <v>39890</v>
      </c>
      <c r="B1195" s="81">
        <v>19.899999999999999</v>
      </c>
      <c r="C1195" s="81">
        <v>21.58</v>
      </c>
      <c r="D1195" s="81">
        <v>19.399999999999999</v>
      </c>
      <c r="E1195" s="81">
        <v>21.01</v>
      </c>
      <c r="F1195" s="81">
        <v>1491563</v>
      </c>
    </row>
    <row r="1196" spans="1:6" ht="15" x14ac:dyDescent="0.25">
      <c r="A1196" s="82">
        <v>39889</v>
      </c>
      <c r="B1196" s="81">
        <v>18.72</v>
      </c>
      <c r="C1196" s="81">
        <v>20</v>
      </c>
      <c r="D1196" s="81">
        <v>18.59</v>
      </c>
      <c r="E1196" s="81">
        <v>19.95</v>
      </c>
      <c r="F1196" s="81">
        <v>999365</v>
      </c>
    </row>
    <row r="1197" spans="1:6" ht="15" x14ac:dyDescent="0.25">
      <c r="A1197" s="82">
        <v>39888</v>
      </c>
      <c r="B1197" s="81">
        <v>18.98</v>
      </c>
      <c r="C1197" s="81">
        <v>19.82</v>
      </c>
      <c r="D1197" s="81">
        <v>18.829999999999998</v>
      </c>
      <c r="E1197" s="81">
        <v>18.97</v>
      </c>
      <c r="F1197" s="81">
        <v>914858</v>
      </c>
    </row>
    <row r="1198" spans="1:6" ht="15" x14ac:dyDescent="0.25">
      <c r="A1198" s="82">
        <v>39885</v>
      </c>
      <c r="B1198" s="81">
        <v>18.48</v>
      </c>
      <c r="C1198" s="81">
        <v>18.920000000000002</v>
      </c>
      <c r="D1198" s="81">
        <v>18.21</v>
      </c>
      <c r="E1198" s="81">
        <v>18.82</v>
      </c>
      <c r="F1198" s="81">
        <v>749387</v>
      </c>
    </row>
    <row r="1199" spans="1:6" ht="15" x14ac:dyDescent="0.25">
      <c r="A1199" s="82">
        <v>39884</v>
      </c>
      <c r="B1199" s="81">
        <v>17.45</v>
      </c>
      <c r="C1199" s="81">
        <v>18.54</v>
      </c>
      <c r="D1199" s="81">
        <v>17.38</v>
      </c>
      <c r="E1199" s="81">
        <v>18.41</v>
      </c>
      <c r="F1199" s="81">
        <v>683873</v>
      </c>
    </row>
    <row r="1200" spans="1:6" ht="15" x14ac:dyDescent="0.25">
      <c r="A1200" s="82">
        <v>39883</v>
      </c>
      <c r="B1200" s="81">
        <v>17.420000000000002</v>
      </c>
      <c r="C1200" s="81">
        <v>17.96</v>
      </c>
      <c r="D1200" s="81">
        <v>17.21</v>
      </c>
      <c r="E1200" s="81">
        <v>17.75</v>
      </c>
      <c r="F1200" s="81">
        <v>564916</v>
      </c>
    </row>
    <row r="1201" spans="1:6" ht="15" x14ac:dyDescent="0.25">
      <c r="A1201" s="82">
        <v>39882</v>
      </c>
      <c r="B1201" s="81">
        <v>16.14</v>
      </c>
      <c r="C1201" s="81">
        <v>17.350000000000001</v>
      </c>
      <c r="D1201" s="81">
        <v>16.079999999999998</v>
      </c>
      <c r="E1201" s="81">
        <v>17.079999999999998</v>
      </c>
      <c r="F1201" s="81">
        <v>708765</v>
      </c>
    </row>
    <row r="1202" spans="1:6" ht="15" x14ac:dyDescent="0.25">
      <c r="A1202" s="82">
        <v>39881</v>
      </c>
      <c r="B1202" s="81">
        <v>15.45</v>
      </c>
      <c r="C1202" s="81">
        <v>16.41</v>
      </c>
      <c r="D1202" s="81">
        <v>15.43</v>
      </c>
      <c r="E1202" s="81">
        <v>15.92</v>
      </c>
      <c r="F1202" s="81">
        <v>695087</v>
      </c>
    </row>
    <row r="1203" spans="1:6" ht="15" x14ac:dyDescent="0.25">
      <c r="A1203" s="82">
        <v>39878</v>
      </c>
      <c r="B1203" s="81">
        <v>15.96</v>
      </c>
      <c r="C1203" s="81">
        <v>16.47</v>
      </c>
      <c r="D1203" s="81">
        <v>15.28</v>
      </c>
      <c r="E1203" s="81">
        <v>15.81</v>
      </c>
      <c r="F1203" s="81">
        <v>1142322</v>
      </c>
    </row>
    <row r="1204" spans="1:6" ht="15" x14ac:dyDescent="0.25">
      <c r="A1204" s="82">
        <v>39877</v>
      </c>
      <c r="B1204" s="81">
        <v>16.75</v>
      </c>
      <c r="C1204" s="81">
        <v>16.75</v>
      </c>
      <c r="D1204" s="81">
        <v>15.84</v>
      </c>
      <c r="E1204" s="81">
        <v>16.18</v>
      </c>
      <c r="F1204" s="81">
        <v>1434240</v>
      </c>
    </row>
    <row r="1205" spans="1:6" ht="15" x14ac:dyDescent="0.25">
      <c r="A1205" s="82">
        <v>39876</v>
      </c>
      <c r="B1205" s="81">
        <v>16.760000000000002</v>
      </c>
      <c r="C1205" s="81">
        <v>17</v>
      </c>
      <c r="D1205" s="81">
        <v>16.399999999999999</v>
      </c>
      <c r="E1205" s="81">
        <v>16.7</v>
      </c>
      <c r="F1205" s="81">
        <v>916842</v>
      </c>
    </row>
    <row r="1206" spans="1:6" ht="15" x14ac:dyDescent="0.25">
      <c r="A1206" s="82">
        <v>39875</v>
      </c>
      <c r="B1206" s="81">
        <v>17.239999999999998</v>
      </c>
      <c r="C1206" s="81">
        <v>17.579999999999998</v>
      </c>
      <c r="D1206" s="81">
        <v>16.52</v>
      </c>
      <c r="E1206" s="81">
        <v>16.61</v>
      </c>
      <c r="F1206" s="81">
        <v>757980</v>
      </c>
    </row>
    <row r="1207" spans="1:6" ht="15" x14ac:dyDescent="0.25">
      <c r="A1207" s="82">
        <v>39874</v>
      </c>
      <c r="B1207" s="81">
        <v>17.55</v>
      </c>
      <c r="C1207" s="81">
        <v>18.100000000000001</v>
      </c>
      <c r="D1207" s="81">
        <v>17</v>
      </c>
      <c r="E1207" s="81">
        <v>17.059999999999999</v>
      </c>
      <c r="F1207" s="81">
        <v>1338508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D30" sqref="D30"/>
    </sheetView>
  </sheetViews>
  <sheetFormatPr defaultRowHeight="15" x14ac:dyDescent="0.25"/>
  <cols>
    <col min="1" max="1" width="11" bestFit="1" customWidth="1"/>
    <col min="2" max="2" width="14" bestFit="1" customWidth="1"/>
  </cols>
  <sheetData>
    <row r="1" spans="1:2" ht="15.75" x14ac:dyDescent="0.25">
      <c r="A1" s="2" t="s">
        <v>25</v>
      </c>
      <c r="B1" s="1"/>
    </row>
    <row r="2" spans="1:2" ht="16.5" thickBot="1" x14ac:dyDescent="0.3">
      <c r="A2" s="3" t="s">
        <v>0</v>
      </c>
      <c r="B2" s="3" t="s">
        <v>1</v>
      </c>
    </row>
    <row r="3" spans="1:2" ht="15.75" x14ac:dyDescent="0.25">
      <c r="A3" s="4">
        <v>2009</v>
      </c>
      <c r="B3" s="9">
        <v>6226956</v>
      </c>
    </row>
    <row r="4" spans="1:2" ht="15.75" x14ac:dyDescent="0.25">
      <c r="A4" s="5">
        <v>2010</v>
      </c>
      <c r="B4" s="10">
        <v>5810564</v>
      </c>
    </row>
    <row r="5" spans="1:2" ht="15.75" x14ac:dyDescent="0.25">
      <c r="A5" s="5">
        <v>2011</v>
      </c>
      <c r="B5" s="10">
        <v>6998565</v>
      </c>
    </row>
    <row r="6" spans="1:2" ht="15.75" x14ac:dyDescent="0.25">
      <c r="A6" s="5">
        <v>2012</v>
      </c>
      <c r="B6" s="10">
        <v>7129199</v>
      </c>
    </row>
    <row r="7" spans="1:2" ht="16.5" thickBot="1" x14ac:dyDescent="0.3">
      <c r="A7" s="6">
        <v>2013</v>
      </c>
      <c r="B7" s="11">
        <v>6839005</v>
      </c>
    </row>
    <row r="8" spans="1:2" ht="15.75" x14ac:dyDescent="0.25">
      <c r="A8" s="197">
        <v>2014</v>
      </c>
      <c r="B8" s="12">
        <f>TREND(B$3:B$7,A$3:A$7,A8,TRUE)</f>
        <v>7363677.7000000477</v>
      </c>
    </row>
    <row r="9" spans="1:2" ht="15.75" x14ac:dyDescent="0.25">
      <c r="A9" s="198">
        <v>2015</v>
      </c>
      <c r="B9" s="13">
        <f t="shared" ref="B9:B12" si="0">TREND(B$3:B$7,A$3:A$7,A9,TRUE)</f>
        <v>7617951.0000000596</v>
      </c>
    </row>
    <row r="10" spans="1:2" ht="15.75" x14ac:dyDescent="0.25">
      <c r="A10" s="198">
        <v>2016</v>
      </c>
      <c r="B10" s="13">
        <f t="shared" si="0"/>
        <v>7872224.3000000119</v>
      </c>
    </row>
    <row r="11" spans="1:2" ht="15.75" x14ac:dyDescent="0.25">
      <c r="A11" s="199">
        <v>2017</v>
      </c>
      <c r="B11" s="9">
        <f>TREND(B$3:B$7,A$3:A$7,A11,TRUE)</f>
        <v>8126497.6000000238</v>
      </c>
    </row>
    <row r="12" spans="1:2" ht="15.75" x14ac:dyDescent="0.25">
      <c r="A12" s="200">
        <v>2018</v>
      </c>
      <c r="B12" s="10">
        <f t="shared" si="0"/>
        <v>8380770.9000000358</v>
      </c>
    </row>
    <row r="18" spans="2:2" x14ac:dyDescent="0.25">
      <c r="B18" s="18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zoomScaleNormal="100" workbookViewId="0">
      <selection activeCell="K14" sqref="K14"/>
    </sheetView>
  </sheetViews>
  <sheetFormatPr defaultRowHeight="15" x14ac:dyDescent="0.25"/>
  <cols>
    <col min="1" max="1" width="9.140625" customWidth="1"/>
    <col min="2" max="2" width="11.5703125" customWidth="1"/>
    <col min="3" max="3" width="12.42578125" bestFit="1" customWidth="1"/>
    <col min="4" max="4" width="18" bestFit="1" customWidth="1"/>
    <col min="5" max="5" width="13.7109375" bestFit="1" customWidth="1"/>
    <col min="6" max="6" width="14.5703125" bestFit="1" customWidth="1"/>
    <col min="7" max="7" width="12.7109375" bestFit="1" customWidth="1"/>
    <col min="8" max="8" width="8.28515625" bestFit="1" customWidth="1"/>
    <col min="9" max="9" width="13.28515625" customWidth="1"/>
    <col min="10" max="10" width="11" bestFit="1" customWidth="1"/>
  </cols>
  <sheetData>
    <row r="1" spans="1:4" ht="15.75" x14ac:dyDescent="0.25">
      <c r="A1" s="2" t="s">
        <v>26</v>
      </c>
    </row>
    <row r="2" spans="1:4" ht="16.5" thickBot="1" x14ac:dyDescent="0.3">
      <c r="A2" s="3" t="s">
        <v>0</v>
      </c>
      <c r="B2" s="3" t="s">
        <v>1</v>
      </c>
      <c r="C2" s="3" t="s">
        <v>2</v>
      </c>
    </row>
    <row r="3" spans="1:4" ht="15.75" x14ac:dyDescent="0.25">
      <c r="A3" s="4">
        <v>2009</v>
      </c>
      <c r="B3" s="9">
        <v>6226956</v>
      </c>
      <c r="C3" s="27">
        <v>4314087</v>
      </c>
    </row>
    <row r="4" spans="1:4" ht="15.75" x14ac:dyDescent="0.25">
      <c r="A4" s="5">
        <v>2010</v>
      </c>
      <c r="B4" s="10">
        <v>5810564</v>
      </c>
      <c r="C4" s="26">
        <v>4133819</v>
      </c>
    </row>
    <row r="5" spans="1:4" ht="15.75" x14ac:dyDescent="0.25">
      <c r="A5" s="5">
        <v>2011</v>
      </c>
      <c r="B5" s="10">
        <v>6998565</v>
      </c>
      <c r="C5" s="26">
        <v>5205712</v>
      </c>
    </row>
    <row r="6" spans="1:4" ht="15.75" x14ac:dyDescent="0.25">
      <c r="A6" s="5">
        <v>2012</v>
      </c>
      <c r="B6" s="10">
        <v>7129199</v>
      </c>
      <c r="C6" s="26">
        <v>5218383</v>
      </c>
    </row>
    <row r="7" spans="1:4" ht="16.5" thickBot="1" x14ac:dyDescent="0.3">
      <c r="A7" s="6">
        <v>2013</v>
      </c>
      <c r="B7" s="11">
        <v>6839005</v>
      </c>
      <c r="C7" s="28">
        <v>5156499</v>
      </c>
    </row>
    <row r="8" spans="1:4" ht="15.75" x14ac:dyDescent="0.25">
      <c r="A8" s="25">
        <v>2014</v>
      </c>
      <c r="B8" s="9">
        <v>7363678</v>
      </c>
      <c r="C8" s="29">
        <f>E30+E31*B8</f>
        <v>5518248.6534223836</v>
      </c>
    </row>
    <row r="9" spans="1:4" ht="15.75" x14ac:dyDescent="0.25">
      <c r="A9" s="24">
        <v>2015</v>
      </c>
      <c r="B9" s="26">
        <v>7617951</v>
      </c>
      <c r="C9" s="30">
        <f>E30+E31*B9</f>
        <v>5755764.4975907337</v>
      </c>
    </row>
    <row r="10" spans="1:4" ht="15.75" x14ac:dyDescent="0.25">
      <c r="A10" s="24">
        <v>2016</v>
      </c>
      <c r="B10" s="26">
        <v>7872224</v>
      </c>
      <c r="C10" s="30">
        <f>$E$30+$E$31*B10</f>
        <v>5993280.3417590829</v>
      </c>
    </row>
    <row r="11" spans="1:4" ht="15.75" x14ac:dyDescent="0.25">
      <c r="A11" s="25">
        <v>2017</v>
      </c>
      <c r="B11" s="9">
        <v>8126497.6000000238</v>
      </c>
      <c r="C11" s="195">
        <f t="shared" ref="C11:C12" si="0">$E$30+$E$31*B11</f>
        <v>6230796.746386122</v>
      </c>
    </row>
    <row r="12" spans="1:4" ht="15.75" x14ac:dyDescent="0.25">
      <c r="A12" s="24">
        <v>2018</v>
      </c>
      <c r="B12" s="10">
        <v>8380770.9000000358</v>
      </c>
      <c r="C12" s="195">
        <f t="shared" si="0"/>
        <v>6468312.8707838161</v>
      </c>
    </row>
    <row r="16" spans="1:4" ht="15.75" thickBot="1" x14ac:dyDescent="0.3">
      <c r="D16" s="1" t="s">
        <v>3</v>
      </c>
    </row>
    <row r="17" spans="4:10" x14ac:dyDescent="0.25">
      <c r="D17" s="16" t="s">
        <v>4</v>
      </c>
      <c r="E17" s="17"/>
    </row>
    <row r="18" spans="4:10" x14ac:dyDescent="0.25">
      <c r="D18" s="14" t="s">
        <v>5</v>
      </c>
      <c r="E18" s="19">
        <v>0.97862662667731348</v>
      </c>
    </row>
    <row r="19" spans="4:10" x14ac:dyDescent="0.25">
      <c r="D19" s="14" t="s">
        <v>6</v>
      </c>
      <c r="E19" s="19">
        <v>0.95771007444181799</v>
      </c>
    </row>
    <row r="20" spans="4:10" x14ac:dyDescent="0.25">
      <c r="D20" s="14" t="s">
        <v>7</v>
      </c>
      <c r="E20" s="19">
        <v>0.94361343258909069</v>
      </c>
    </row>
    <row r="21" spans="4:10" x14ac:dyDescent="0.25">
      <c r="D21" s="14" t="s">
        <v>8</v>
      </c>
      <c r="E21" s="20">
        <v>127128.19276756045</v>
      </c>
    </row>
    <row r="22" spans="4:10" ht="15.75" thickBot="1" x14ac:dyDescent="0.3">
      <c r="D22" s="15" t="s">
        <v>9</v>
      </c>
      <c r="E22" s="15">
        <v>5</v>
      </c>
    </row>
    <row r="23" spans="4:10" ht="15.75" thickBot="1" x14ac:dyDescent="0.3">
      <c r="D23" s="1" t="s">
        <v>10</v>
      </c>
    </row>
    <row r="24" spans="4:10" x14ac:dyDescent="0.25">
      <c r="D24" s="18"/>
      <c r="E24" s="18" t="s">
        <v>15</v>
      </c>
      <c r="F24" s="18" t="s">
        <v>16</v>
      </c>
      <c r="G24" s="18" t="s">
        <v>17</v>
      </c>
      <c r="H24" s="18" t="s">
        <v>18</v>
      </c>
      <c r="I24" s="18" t="s">
        <v>19</v>
      </c>
    </row>
    <row r="25" spans="4:10" x14ac:dyDescent="0.25">
      <c r="D25" s="14" t="s">
        <v>11</v>
      </c>
      <c r="E25" s="14">
        <v>1</v>
      </c>
      <c r="F25" s="14">
        <v>1097999484774.9619</v>
      </c>
      <c r="G25" s="14">
        <v>1097999484774.9619</v>
      </c>
      <c r="H25" s="19">
        <v>67.938881078725018</v>
      </c>
      <c r="I25" s="19">
        <v>3.7389202379648607E-3</v>
      </c>
    </row>
    <row r="26" spans="4:10" x14ac:dyDescent="0.25">
      <c r="D26" s="14" t="s">
        <v>12</v>
      </c>
      <c r="E26" s="14">
        <v>3</v>
      </c>
      <c r="F26" s="14">
        <v>48484732189.038033</v>
      </c>
      <c r="G26" s="14">
        <v>16161577396.34601</v>
      </c>
      <c r="H26" s="14"/>
      <c r="I26" s="14"/>
    </row>
    <row r="27" spans="4:10" ht="15.75" thickBot="1" x14ac:dyDescent="0.3">
      <c r="D27" s="15" t="s">
        <v>13</v>
      </c>
      <c r="E27" s="15">
        <v>4</v>
      </c>
      <c r="F27" s="15">
        <v>1146484216964</v>
      </c>
      <c r="G27" s="15"/>
      <c r="H27" s="15"/>
      <c r="I27" s="15"/>
    </row>
    <row r="28" spans="4:10" ht="15.75" thickBot="1" x14ac:dyDescent="0.3"/>
    <row r="29" spans="4:10" x14ac:dyDescent="0.25">
      <c r="D29" s="18"/>
      <c r="E29" s="18" t="s">
        <v>20</v>
      </c>
      <c r="F29" s="18" t="s">
        <v>8</v>
      </c>
      <c r="G29" s="18" t="s">
        <v>21</v>
      </c>
      <c r="H29" s="18" t="s">
        <v>22</v>
      </c>
      <c r="I29" s="18" t="s">
        <v>23</v>
      </c>
      <c r="J29" s="18" t="s">
        <v>24</v>
      </c>
    </row>
    <row r="30" spans="4:10" x14ac:dyDescent="0.25">
      <c r="D30" s="14" t="s">
        <v>14</v>
      </c>
      <c r="E30" s="14">
        <v>-1360146.6003163438</v>
      </c>
      <c r="F30" s="23">
        <v>750212.35287602304</v>
      </c>
      <c r="G30" s="19">
        <v>-1.8130154683564854</v>
      </c>
      <c r="H30" s="19">
        <v>0.16748497232122925</v>
      </c>
      <c r="I30" s="22">
        <v>-3747657.1309048417</v>
      </c>
      <c r="J30" s="23">
        <v>1027363.930272154</v>
      </c>
    </row>
    <row r="31" spans="4:10" ht="15.75" thickBot="1" x14ac:dyDescent="0.3">
      <c r="D31" s="15" t="s">
        <v>1</v>
      </c>
      <c r="E31" s="21">
        <v>0.93409777746103606</v>
      </c>
      <c r="F31" s="21">
        <v>0.11332693515892803</v>
      </c>
      <c r="G31" s="21">
        <v>8.2425045391995386</v>
      </c>
      <c r="H31" s="21">
        <v>3.7389202379648641E-3</v>
      </c>
      <c r="I31" s="21">
        <v>0.57344089137537901</v>
      </c>
      <c r="J31" s="21">
        <v>1.2947546635466931</v>
      </c>
    </row>
  </sheetData>
  <pageMargins left="0.7" right="0.7" top="0.75" bottom="0.75" header="0.3" footer="0.3"/>
  <pageSetup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10" sqref="B10"/>
    </sheetView>
  </sheetViews>
  <sheetFormatPr defaultRowHeight="15" x14ac:dyDescent="0.25"/>
  <cols>
    <col min="1" max="1" width="15.140625" bestFit="1" customWidth="1"/>
    <col min="2" max="2" width="13.28515625" bestFit="1" customWidth="1"/>
    <col min="3" max="3" width="13.85546875" bestFit="1" customWidth="1"/>
    <col min="4" max="4" width="13.28515625" bestFit="1" customWidth="1"/>
    <col min="6" max="7" width="11.5703125" bestFit="1" customWidth="1"/>
    <col min="8" max="8" width="13.28515625" bestFit="1" customWidth="1"/>
  </cols>
  <sheetData>
    <row r="1" spans="1:6" ht="15.75" thickBot="1" x14ac:dyDescent="0.3">
      <c r="A1" s="34"/>
      <c r="B1" s="34"/>
      <c r="C1" s="34"/>
      <c r="D1" s="34"/>
    </row>
    <row r="2" spans="1:6" ht="15.75" thickBot="1" x14ac:dyDescent="0.3">
      <c r="A2" s="52"/>
      <c r="B2" s="50" t="s">
        <v>28</v>
      </c>
      <c r="C2" s="51">
        <v>2013</v>
      </c>
      <c r="D2" s="51">
        <v>2012</v>
      </c>
    </row>
    <row r="3" spans="1:6" ht="15.75" x14ac:dyDescent="0.25">
      <c r="A3" s="32" t="s">
        <v>29</v>
      </c>
      <c r="B3" s="35">
        <f>C3+(C3*$C$8)</f>
        <v>7363556.6835000003</v>
      </c>
      <c r="C3" s="33">
        <v>6839005</v>
      </c>
      <c r="D3" s="33">
        <v>7129199</v>
      </c>
      <c r="F3" s="37"/>
    </row>
    <row r="4" spans="1:6" ht="15.75" x14ac:dyDescent="0.25">
      <c r="A4" s="32" t="s">
        <v>2</v>
      </c>
      <c r="B4" s="43">
        <f>C4+(C4*$C$9)</f>
        <v>5518485.2297999999</v>
      </c>
      <c r="C4" s="44">
        <v>5156499</v>
      </c>
      <c r="D4" s="44">
        <v>5218383</v>
      </c>
      <c r="F4" s="35"/>
    </row>
    <row r="5" spans="1:6" ht="15.75" x14ac:dyDescent="0.25">
      <c r="A5" s="32" t="s">
        <v>27</v>
      </c>
      <c r="B5" s="36">
        <f>B3-B4</f>
        <v>1845071.4537000004</v>
      </c>
      <c r="C5" s="33">
        <f t="shared" ref="C5:D5" si="0">C3-C4</f>
        <v>1682506</v>
      </c>
      <c r="D5" s="33">
        <f t="shared" si="0"/>
        <v>1910816</v>
      </c>
      <c r="F5" s="36"/>
    </row>
    <row r="6" spans="1:6" x14ac:dyDescent="0.25">
      <c r="D6" s="42"/>
    </row>
    <row r="7" spans="1:6" x14ac:dyDescent="0.25">
      <c r="A7" s="38"/>
      <c r="B7" s="39" t="s">
        <v>30</v>
      </c>
      <c r="C7" s="39" t="s">
        <v>31</v>
      </c>
      <c r="D7" s="39" t="s">
        <v>32</v>
      </c>
    </row>
    <row r="8" spans="1:6" ht="15.75" x14ac:dyDescent="0.25">
      <c r="A8" s="31" t="s">
        <v>29</v>
      </c>
      <c r="B8" s="41">
        <v>0.12</v>
      </c>
      <c r="C8" s="40">
        <v>7.6700000000000004E-2</v>
      </c>
      <c r="D8" s="41">
        <v>0.04</v>
      </c>
    </row>
    <row r="9" spans="1:6" ht="15.75" x14ac:dyDescent="0.25">
      <c r="A9" s="31" t="s">
        <v>2</v>
      </c>
      <c r="B9" s="41">
        <v>0.04</v>
      </c>
      <c r="C9" s="40">
        <v>7.0199999999999999E-2</v>
      </c>
      <c r="D9" s="41">
        <v>0.1</v>
      </c>
    </row>
    <row r="10" spans="1:6" ht="15.75" x14ac:dyDescent="0.25">
      <c r="A10" s="31" t="s">
        <v>27</v>
      </c>
      <c r="B10" s="7">
        <v>2296926.64</v>
      </c>
      <c r="C10" s="8">
        <v>1845071</v>
      </c>
      <c r="D10" s="7">
        <v>1440416.3</v>
      </c>
    </row>
  </sheetData>
  <scenarios current="1" show="1" sqref="B4">
    <scenario name="Best Case" locked="1" count="2" user="Author" comment="Created by Author on 12/1/2013">
      <inputCells r="C8" val="0.12" numFmtId="10"/>
      <inputCells r="C9" val="0.04" numFmtId="10"/>
    </scenario>
    <scenario name="Expected Case" locked="1" count="2" user="Author" comment="Created by Author on 12/1/2013">
      <inputCells r="C8" val="0.0767" numFmtId="10"/>
      <inputCells r="C9" val="0.0702" numFmtId="10"/>
    </scenario>
    <scenario name="Worst Case" locked="1" count="2" user="Author" comment="Created by Author on 12/1/2013">
      <inputCells r="C8" val="0.04" numFmtId="10"/>
      <inputCells r="C9" val="0.1" numFmtId="10"/>
    </scenario>
  </scenario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G12"/>
  <sheetViews>
    <sheetView showGridLines="0" workbookViewId="0">
      <selection activeCell="H31" sqref="H31"/>
    </sheetView>
  </sheetViews>
  <sheetFormatPr defaultRowHeight="15" outlineLevelRow="1" outlineLevelCol="1" x14ac:dyDescent="0.25"/>
  <cols>
    <col min="2" max="2" width="14.5703125" customWidth="1"/>
    <col min="3" max="3" width="5.140625" customWidth="1"/>
    <col min="4" max="4" width="15.42578125" bestFit="1" customWidth="1" outlineLevel="1"/>
    <col min="5" max="5" width="11.5703125" bestFit="1" customWidth="1" outlineLevel="1"/>
    <col min="6" max="6" width="14.7109375" bestFit="1" customWidth="1" outlineLevel="1"/>
    <col min="7" max="7" width="11.7109375" bestFit="1" customWidth="1" outlineLevel="1"/>
  </cols>
  <sheetData>
    <row r="1" spans="2:7" ht="15.75" thickBot="1" x14ac:dyDescent="0.3"/>
    <row r="2" spans="2:7" x14ac:dyDescent="0.25">
      <c r="B2" s="53" t="s">
        <v>33</v>
      </c>
      <c r="C2" s="53"/>
      <c r="D2" s="54"/>
      <c r="E2" s="54"/>
      <c r="F2" s="54"/>
      <c r="G2" s="54"/>
    </row>
    <row r="3" spans="2:7" collapsed="1" x14ac:dyDescent="0.25">
      <c r="B3" s="55"/>
      <c r="C3" s="55"/>
      <c r="D3" s="56" t="s">
        <v>35</v>
      </c>
      <c r="E3" s="56" t="s">
        <v>30</v>
      </c>
      <c r="F3" s="56" t="s">
        <v>31</v>
      </c>
      <c r="G3" s="56" t="s">
        <v>32</v>
      </c>
    </row>
    <row r="4" spans="2:7" ht="45" hidden="1" outlineLevel="1" x14ac:dyDescent="0.25">
      <c r="B4" s="45"/>
      <c r="C4" s="45"/>
      <c r="D4" s="57"/>
      <c r="E4" s="58" t="s">
        <v>317</v>
      </c>
      <c r="F4" s="58" t="s">
        <v>317</v>
      </c>
      <c r="G4" s="58" t="s">
        <v>317</v>
      </c>
    </row>
    <row r="5" spans="2:7" x14ac:dyDescent="0.25">
      <c r="B5" s="48" t="s">
        <v>34</v>
      </c>
      <c r="C5" s="46"/>
      <c r="D5" s="59"/>
      <c r="E5" s="59"/>
      <c r="F5" s="59"/>
      <c r="G5" s="59"/>
    </row>
    <row r="6" spans="2:7" outlineLevel="1" x14ac:dyDescent="0.25">
      <c r="B6" s="60" t="s">
        <v>40</v>
      </c>
      <c r="C6" s="45"/>
      <c r="D6" s="61">
        <v>7.6700000000000004E-2</v>
      </c>
      <c r="E6" s="62">
        <v>0.12</v>
      </c>
      <c r="F6" s="62">
        <v>7.6700000000000004E-2</v>
      </c>
      <c r="G6" s="62">
        <v>0.04</v>
      </c>
    </row>
    <row r="7" spans="2:7" outlineLevel="1" x14ac:dyDescent="0.25">
      <c r="B7" s="63" t="s">
        <v>2</v>
      </c>
      <c r="C7" s="45"/>
      <c r="D7" s="61">
        <v>7.0199999999999999E-2</v>
      </c>
      <c r="E7" s="62">
        <v>0.04</v>
      </c>
      <c r="F7" s="62">
        <v>7.0199999999999999E-2</v>
      </c>
      <c r="G7" s="62">
        <v>0.1</v>
      </c>
    </row>
    <row r="8" spans="2:7" x14ac:dyDescent="0.25">
      <c r="B8" s="49" t="s">
        <v>36</v>
      </c>
      <c r="C8" s="46"/>
      <c r="D8" s="59"/>
      <c r="E8" s="59"/>
      <c r="F8" s="59"/>
      <c r="G8" s="59"/>
    </row>
    <row r="9" spans="2:7" ht="15.75" outlineLevel="1" thickBot="1" x14ac:dyDescent="0.3">
      <c r="B9" s="47" t="s">
        <v>27</v>
      </c>
      <c r="C9" s="47"/>
      <c r="D9" s="64">
        <v>1845071.4537</v>
      </c>
      <c r="E9" s="64">
        <v>2296926.64</v>
      </c>
      <c r="F9" s="64">
        <v>1845071.4537</v>
      </c>
      <c r="G9" s="64">
        <v>1440416.3</v>
      </c>
    </row>
    <row r="10" spans="2:7" x14ac:dyDescent="0.25">
      <c r="B10" t="s">
        <v>37</v>
      </c>
    </row>
    <row r="11" spans="2:7" x14ac:dyDescent="0.25">
      <c r="B11" t="s">
        <v>38</v>
      </c>
    </row>
    <row r="12" spans="2:7" x14ac:dyDescent="0.25">
      <c r="B12" t="s">
        <v>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workbookViewId="0">
      <selection activeCell="A4" sqref="A4"/>
    </sheetView>
  </sheetViews>
  <sheetFormatPr defaultRowHeight="15" x14ac:dyDescent="0.25"/>
  <cols>
    <col min="1" max="1" width="24.42578125" style="138" bestFit="1" customWidth="1"/>
    <col min="2" max="11" width="13.5703125" style="138" customWidth="1"/>
    <col min="12" max="15" width="9.140625" style="138"/>
    <col min="16" max="16" width="15.7109375" style="138" customWidth="1"/>
    <col min="17" max="17" width="25" style="138" customWidth="1"/>
    <col min="18" max="16384" width="9.140625" style="138"/>
  </cols>
  <sheetData>
    <row r="1" spans="1:17" s="155" customFormat="1" ht="15.75" customHeight="1" x14ac:dyDescent="0.25">
      <c r="A1" s="183" t="s">
        <v>312</v>
      </c>
      <c r="B1" s="184"/>
      <c r="C1" s="185"/>
      <c r="D1" s="185"/>
      <c r="E1" s="185"/>
      <c r="F1" s="185"/>
      <c r="G1" s="185"/>
      <c r="H1" s="185"/>
      <c r="I1" s="185"/>
      <c r="J1" s="185"/>
      <c r="K1" s="185"/>
    </row>
    <row r="2" spans="1:17" s="155" customFormat="1" x14ac:dyDescent="0.25">
      <c r="A2" s="183" t="s">
        <v>316</v>
      </c>
      <c r="B2" s="184"/>
      <c r="C2" s="185"/>
      <c r="D2" s="185"/>
      <c r="E2" s="185"/>
      <c r="F2" s="185"/>
      <c r="G2" s="185"/>
      <c r="H2" s="185"/>
      <c r="I2" s="185"/>
      <c r="J2" s="185"/>
      <c r="K2" s="185"/>
    </row>
    <row r="3" spans="1:17" s="155" customFormat="1" ht="15.75" thickBot="1" x14ac:dyDescent="0.3">
      <c r="A3" s="186" t="s">
        <v>314</v>
      </c>
      <c r="B3" s="184"/>
      <c r="C3" s="185"/>
      <c r="D3" s="185"/>
      <c r="E3" s="185"/>
      <c r="F3" s="185"/>
      <c r="G3" s="196"/>
      <c r="H3" s="196"/>
      <c r="I3" s="196"/>
      <c r="J3" s="196"/>
      <c r="K3" s="196"/>
      <c r="L3" s="156"/>
      <c r="M3" s="156"/>
      <c r="N3" s="156"/>
      <c r="O3" s="156"/>
      <c r="P3" s="156"/>
    </row>
    <row r="4" spans="1:17" ht="15.6" customHeight="1" thickBot="1" x14ac:dyDescent="0.3">
      <c r="A4" s="154"/>
      <c r="B4" s="165">
        <v>2018</v>
      </c>
      <c r="C4" s="166">
        <f t="shared" ref="C4:E4" si="0">B4-1</f>
        <v>2017</v>
      </c>
      <c r="D4" s="166">
        <f t="shared" si="0"/>
        <v>2016</v>
      </c>
      <c r="E4" s="166">
        <f t="shared" si="0"/>
        <v>2015</v>
      </c>
      <c r="F4" s="166">
        <f t="shared" ref="F4:K4" si="1">E4-1</f>
        <v>2014</v>
      </c>
      <c r="G4" s="153">
        <f t="shared" si="1"/>
        <v>2013</v>
      </c>
      <c r="H4" s="153">
        <f t="shared" si="1"/>
        <v>2012</v>
      </c>
      <c r="I4" s="153">
        <f t="shared" si="1"/>
        <v>2011</v>
      </c>
      <c r="J4" s="153">
        <f t="shared" si="1"/>
        <v>2010</v>
      </c>
      <c r="K4" s="153">
        <f t="shared" si="1"/>
        <v>2009</v>
      </c>
    </row>
    <row r="5" spans="1:17" ht="15.6" customHeight="1" x14ac:dyDescent="0.25">
      <c r="A5" s="118" t="s">
        <v>1</v>
      </c>
      <c r="B5" s="162">
        <f>'Regression Results'!B12</f>
        <v>8380770.9000000358</v>
      </c>
      <c r="C5" s="162">
        <f>'Regression Results'!B11</f>
        <v>8126497.6000000238</v>
      </c>
      <c r="D5" s="162">
        <f>'Regression Results'!B10</f>
        <v>7872224</v>
      </c>
      <c r="E5" s="162">
        <v>7617951</v>
      </c>
      <c r="F5" s="162">
        <v>7363678</v>
      </c>
      <c r="G5" s="162">
        <v>6839005</v>
      </c>
      <c r="H5" s="162">
        <v>7129199</v>
      </c>
      <c r="I5" s="162">
        <v>6998565</v>
      </c>
      <c r="J5" s="162">
        <v>5807754</v>
      </c>
      <c r="K5" s="162">
        <v>1105152</v>
      </c>
    </row>
    <row r="6" spans="1:17" ht="15.6" customHeight="1" x14ac:dyDescent="0.25">
      <c r="A6" s="118" t="s">
        <v>300</v>
      </c>
      <c r="B6" s="162">
        <f>'Regression Results'!C12</f>
        <v>6468312.8707838161</v>
      </c>
      <c r="C6" s="162">
        <f>'Regression Results'!C11</f>
        <v>6230796.746386122</v>
      </c>
      <c r="D6" s="162">
        <f>'Regression Results'!C10</f>
        <v>5993280.3417590829</v>
      </c>
      <c r="E6" s="162">
        <v>5755764</v>
      </c>
      <c r="F6" s="162">
        <v>5518249</v>
      </c>
      <c r="G6" s="162">
        <v>5156499</v>
      </c>
      <c r="H6" s="162">
        <v>5218383</v>
      </c>
      <c r="I6" s="162">
        <v>5205712</v>
      </c>
      <c r="J6" s="162">
        <v>4131009</v>
      </c>
      <c r="K6" s="163">
        <v>773491</v>
      </c>
      <c r="O6" s="152"/>
      <c r="P6" s="152"/>
      <c r="Q6" s="152"/>
    </row>
    <row r="7" spans="1:17" ht="15.6" customHeight="1" x14ac:dyDescent="0.25">
      <c r="A7" s="119" t="s">
        <v>27</v>
      </c>
      <c r="B7" s="163">
        <f t="shared" ref="B7" si="2">B5-B6</f>
        <v>1912458.0292162197</v>
      </c>
      <c r="C7" s="163">
        <f t="shared" ref="C7" si="3">C5-C6</f>
        <v>1895700.8536139019</v>
      </c>
      <c r="D7" s="163">
        <f t="shared" ref="D7" si="4">D5-D6</f>
        <v>1878943.6582409171</v>
      </c>
      <c r="E7" s="163">
        <f t="shared" ref="E7:K7" si="5">E5-E6</f>
        <v>1862187</v>
      </c>
      <c r="F7" s="163">
        <f t="shared" si="5"/>
        <v>1845429</v>
      </c>
      <c r="G7" s="163">
        <f t="shared" si="5"/>
        <v>1682506</v>
      </c>
      <c r="H7" s="163">
        <f t="shared" si="5"/>
        <v>1910816</v>
      </c>
      <c r="I7" s="163">
        <f t="shared" si="5"/>
        <v>1792853</v>
      </c>
      <c r="J7" s="163">
        <f t="shared" si="5"/>
        <v>1676745</v>
      </c>
      <c r="K7" s="163">
        <f t="shared" si="5"/>
        <v>331661</v>
      </c>
      <c r="O7" s="148"/>
      <c r="P7" s="147"/>
      <c r="Q7" s="146"/>
    </row>
    <row r="8" spans="1:17" ht="15.6" customHeight="1" x14ac:dyDescent="0.25">
      <c r="A8" s="118" t="s">
        <v>299</v>
      </c>
      <c r="B8" s="162">
        <f t="shared" ref="B8:D8" si="6">B5*$G$19</f>
        <v>2045746.1766900087</v>
      </c>
      <c r="C8" s="162">
        <f t="shared" si="6"/>
        <v>1983678.0641600059</v>
      </c>
      <c r="D8" s="162">
        <f t="shared" si="6"/>
        <v>1921609.8784</v>
      </c>
      <c r="E8" s="162">
        <f>E5*$G$19</f>
        <v>1859541.8391</v>
      </c>
      <c r="F8" s="162">
        <f>F5*$G$19</f>
        <v>1797473.7998000002</v>
      </c>
      <c r="G8" s="162">
        <v>1675376</v>
      </c>
      <c r="H8" s="162">
        <v>1739452</v>
      </c>
      <c r="I8" s="162">
        <v>1629465</v>
      </c>
      <c r="J8" s="162">
        <v>1392207</v>
      </c>
      <c r="K8" s="162">
        <v>286554</v>
      </c>
      <c r="O8" s="148"/>
      <c r="P8" s="147"/>
      <c r="Q8" s="146"/>
    </row>
    <row r="9" spans="1:17" ht="15.6" customHeight="1" x14ac:dyDescent="0.25">
      <c r="A9" s="118" t="s">
        <v>298</v>
      </c>
      <c r="B9" s="164">
        <v>0</v>
      </c>
      <c r="C9" s="164">
        <v>0</v>
      </c>
      <c r="D9" s="164">
        <v>0</v>
      </c>
      <c r="E9" s="164">
        <v>0</v>
      </c>
      <c r="F9" s="164">
        <v>0</v>
      </c>
      <c r="G9" s="164">
        <v>0</v>
      </c>
      <c r="H9" s="164">
        <v>0</v>
      </c>
      <c r="I9" s="162">
        <v>81</v>
      </c>
      <c r="J9" s="162">
        <v>3518</v>
      </c>
      <c r="K9" s="162">
        <v>2472</v>
      </c>
      <c r="O9" s="151"/>
      <c r="P9" s="147"/>
      <c r="Q9" s="150"/>
    </row>
    <row r="10" spans="1:17" ht="15.6" customHeight="1" x14ac:dyDescent="0.25">
      <c r="A10" s="118" t="s">
        <v>297</v>
      </c>
      <c r="B10" s="162">
        <f>IF(C10=0,0,IF(ProForma_BS!C12&gt;B5*$G$21,B5*$G$21,ProForma_BS!C12))</f>
        <v>0</v>
      </c>
      <c r="C10" s="162">
        <f>IF(D10=0,0,IF(ProForma_BS!D12&gt;C5*$G$21,C5*$G$21,ProForma_BS!D12))</f>
        <v>0</v>
      </c>
      <c r="D10" s="162">
        <f>IF(E10=0,0,IF(ProForma_BS!E12&gt;D5*$G$21,D5*$G$21,ProForma_BS!E12))</f>
        <v>57555.659199999645</v>
      </c>
      <c r="E10" s="162">
        <f>IF(F10=0,0,IF(ProForma_BS!F12&gt;E5*$G$21,E5*$G$21,ProForma_BS!F12))</f>
        <v>268151.87520000001</v>
      </c>
      <c r="F10" s="162">
        <f>IF(G10=0,0,IF(ProForma_BS!G12&gt;F5*$G$21,F5*$G$21,ProForma_BS!G12))</f>
        <v>259201.46560000003</v>
      </c>
      <c r="G10" s="162">
        <v>227134</v>
      </c>
      <c r="H10" s="162">
        <v>232667</v>
      </c>
      <c r="I10" s="162">
        <v>228647</v>
      </c>
      <c r="J10" s="162">
        <v>207774</v>
      </c>
      <c r="K10" s="162">
        <v>45879</v>
      </c>
      <c r="O10" s="151"/>
      <c r="P10" s="147"/>
      <c r="Q10" s="150"/>
    </row>
    <row r="11" spans="1:17" ht="15.6" customHeight="1" x14ac:dyDescent="0.25">
      <c r="A11" s="119" t="s">
        <v>296</v>
      </c>
      <c r="B11" s="163">
        <f t="shared" ref="B11" si="7">B7-(B8+B9+B10)</f>
        <v>-133288.14747378905</v>
      </c>
      <c r="C11" s="163">
        <f t="shared" ref="C11" si="8">C7-(C8+C9+C10)</f>
        <v>-87977.210546104005</v>
      </c>
      <c r="D11" s="163">
        <f t="shared" ref="D11" si="9">D7-(D8+D9+D10)</f>
        <v>-100221.87935908255</v>
      </c>
      <c r="E11" s="163">
        <f t="shared" ref="E11:K11" si="10">E7-(E8+E9+E10)</f>
        <v>-265506.71430000011</v>
      </c>
      <c r="F11" s="163">
        <f t="shared" si="10"/>
        <v>-211246.26540000015</v>
      </c>
      <c r="G11" s="163">
        <f t="shared" si="10"/>
        <v>-220004</v>
      </c>
      <c r="H11" s="163">
        <f t="shared" si="10"/>
        <v>-61303</v>
      </c>
      <c r="I11" s="163">
        <f t="shared" si="10"/>
        <v>-65340</v>
      </c>
      <c r="J11" s="163">
        <f t="shared" si="10"/>
        <v>73246</v>
      </c>
      <c r="K11" s="163">
        <f t="shared" si="10"/>
        <v>-3244</v>
      </c>
      <c r="O11" s="148"/>
      <c r="P11" s="147"/>
      <c r="Q11" s="146"/>
    </row>
    <row r="12" spans="1:17" ht="15.6" customHeight="1" x14ac:dyDescent="0.25">
      <c r="A12" s="118" t="s">
        <v>295</v>
      </c>
      <c r="B12" s="162">
        <f t="shared" ref="B12:D12" si="11">B5*$G$22</f>
        <v>-39389.623230000172</v>
      </c>
      <c r="C12" s="162">
        <f t="shared" si="11"/>
        <v>-38194.538720000113</v>
      </c>
      <c r="D12" s="162">
        <f t="shared" si="11"/>
        <v>-36999.452799999999</v>
      </c>
      <c r="E12" s="162">
        <f>E5*$G$22</f>
        <v>-35804.369700000003</v>
      </c>
      <c r="F12" s="162">
        <f>F5*$G$22</f>
        <v>-34609.286599999999</v>
      </c>
      <c r="G12" s="162">
        <v>-35345</v>
      </c>
      <c r="H12" s="162">
        <v>-35304</v>
      </c>
      <c r="I12" s="162">
        <v>-57350</v>
      </c>
      <c r="J12" s="162">
        <v>-28237</v>
      </c>
      <c r="K12" s="162">
        <v>-199</v>
      </c>
      <c r="O12" s="148"/>
      <c r="P12" s="147"/>
      <c r="Q12" s="149"/>
    </row>
    <row r="13" spans="1:17" ht="15.6" customHeight="1" x14ac:dyDescent="0.25">
      <c r="A13" s="119" t="s">
        <v>294</v>
      </c>
      <c r="B13" s="163">
        <f t="shared" ref="B13:D13" si="12">B11+B12</f>
        <v>-172677.77070378923</v>
      </c>
      <c r="C13" s="163">
        <f t="shared" si="12"/>
        <v>-126171.74926610412</v>
      </c>
      <c r="D13" s="163">
        <f t="shared" si="12"/>
        <v>-137221.33215908255</v>
      </c>
      <c r="E13" s="163">
        <f>E11+E12</f>
        <v>-301311.08400000009</v>
      </c>
      <c r="F13" s="163">
        <f t="shared" ref="F13:K13" si="13">F11+F12</f>
        <v>-245855.55200000014</v>
      </c>
      <c r="G13" s="163">
        <f t="shared" si="13"/>
        <v>-255349</v>
      </c>
      <c r="H13" s="163">
        <f t="shared" si="13"/>
        <v>-96607</v>
      </c>
      <c r="I13" s="163">
        <f t="shared" si="13"/>
        <v>-122690</v>
      </c>
      <c r="J13" s="163">
        <f t="shared" si="13"/>
        <v>45009</v>
      </c>
      <c r="K13" s="163">
        <f t="shared" si="13"/>
        <v>-3443</v>
      </c>
      <c r="O13" s="148"/>
      <c r="P13" s="147"/>
      <c r="Q13" s="146"/>
    </row>
    <row r="14" spans="1:17" ht="15.6" customHeight="1" x14ac:dyDescent="0.25">
      <c r="A14" s="118" t="s">
        <v>293</v>
      </c>
      <c r="B14" s="162">
        <f t="shared" ref="B14:D14" si="14">$G$18*B13</f>
        <v>-57018.199886391201</v>
      </c>
      <c r="C14" s="162">
        <f t="shared" si="14"/>
        <v>-41661.911607667578</v>
      </c>
      <c r="D14" s="162">
        <f t="shared" si="14"/>
        <v>-45310.483878929059</v>
      </c>
      <c r="E14" s="162">
        <f>$G$18*E13</f>
        <v>-99492.919936800026</v>
      </c>
      <c r="F14" s="162">
        <f>$G$18*F13</f>
        <v>-81181.503270400048</v>
      </c>
      <c r="G14" s="162">
        <v>-97543</v>
      </c>
      <c r="H14" s="162">
        <v>-27740</v>
      </c>
      <c r="I14" s="162">
        <v>-48652</v>
      </c>
      <c r="J14" s="162">
        <v>8365</v>
      </c>
      <c r="K14" s="162">
        <v>-1374</v>
      </c>
      <c r="O14" s="141"/>
      <c r="P14" s="141"/>
      <c r="Q14" s="141"/>
    </row>
    <row r="15" spans="1:17" ht="15.6" customHeight="1" x14ac:dyDescent="0.25">
      <c r="A15" s="119" t="s">
        <v>136</v>
      </c>
      <c r="B15" s="163">
        <f t="shared" ref="B15:D15" si="15">B13-B14</f>
        <v>-115659.57081739802</v>
      </c>
      <c r="C15" s="163">
        <f t="shared" si="15"/>
        <v>-84509.837658436532</v>
      </c>
      <c r="D15" s="163">
        <f t="shared" si="15"/>
        <v>-91910.848280153499</v>
      </c>
      <c r="E15" s="163">
        <f>E13-E14</f>
        <v>-201818.16406320006</v>
      </c>
      <c r="F15" s="163">
        <f t="shared" ref="F15:K15" si="16">F13-F14</f>
        <v>-164674.04872960009</v>
      </c>
      <c r="G15" s="163">
        <f t="shared" si="16"/>
        <v>-157806</v>
      </c>
      <c r="H15" s="163">
        <f t="shared" si="16"/>
        <v>-68867</v>
      </c>
      <c r="I15" s="163">
        <f t="shared" si="16"/>
        <v>-74038</v>
      </c>
      <c r="J15" s="163">
        <f t="shared" si="16"/>
        <v>36644</v>
      </c>
      <c r="K15" s="163">
        <f t="shared" si="16"/>
        <v>-2069</v>
      </c>
      <c r="O15" s="148"/>
      <c r="P15" s="147"/>
      <c r="Q15" s="146"/>
    </row>
    <row r="16" spans="1:17" ht="15.75" x14ac:dyDescent="0.25">
      <c r="E16" s="145"/>
      <c r="F16" s="145"/>
      <c r="G16" s="145"/>
      <c r="H16" s="145"/>
      <c r="I16" s="145"/>
      <c r="J16" s="145"/>
      <c r="K16" s="145"/>
    </row>
    <row r="17" spans="1:11" x14ac:dyDescent="0.25">
      <c r="A17" s="117" t="s">
        <v>292</v>
      </c>
      <c r="B17" s="117"/>
      <c r="C17" s="117"/>
      <c r="D17" s="117"/>
      <c r="E17" s="142"/>
      <c r="F17" s="142"/>
      <c r="G17" s="142"/>
      <c r="H17" s="142"/>
      <c r="I17" s="141"/>
      <c r="J17" s="141"/>
      <c r="K17" s="141"/>
    </row>
    <row r="18" spans="1:11" x14ac:dyDescent="0.25">
      <c r="A18" s="117" t="s">
        <v>291</v>
      </c>
      <c r="B18" s="117"/>
      <c r="C18" s="117"/>
      <c r="D18" s="117"/>
      <c r="E18" s="144"/>
      <c r="F18" s="144"/>
      <c r="G18" s="143">
        <v>0.33019999999999999</v>
      </c>
      <c r="H18" s="142"/>
      <c r="I18" s="141"/>
      <c r="J18" s="141"/>
      <c r="K18" s="141"/>
    </row>
    <row r="19" spans="1:11" x14ac:dyDescent="0.25">
      <c r="A19" s="117" t="s">
        <v>290</v>
      </c>
      <c r="B19" s="117"/>
      <c r="C19" s="117"/>
      <c r="D19" s="117"/>
      <c r="E19" s="117"/>
      <c r="F19" s="117"/>
      <c r="G19" s="140">
        <v>0.24410000000000001</v>
      </c>
      <c r="H19" s="117"/>
    </row>
    <row r="20" spans="1:11" x14ac:dyDescent="0.25">
      <c r="A20" s="117" t="s">
        <v>289</v>
      </c>
      <c r="B20" s="117"/>
      <c r="C20" s="117"/>
      <c r="D20" s="117"/>
      <c r="E20" s="117"/>
      <c r="F20" s="117"/>
      <c r="G20" s="140">
        <v>5.9999999999999995E-4</v>
      </c>
      <c r="H20" s="117"/>
    </row>
    <row r="21" spans="1:11" x14ac:dyDescent="0.25">
      <c r="A21" s="117" t="s">
        <v>288</v>
      </c>
      <c r="B21" s="117"/>
      <c r="C21" s="117"/>
      <c r="D21" s="117"/>
      <c r="E21" s="117"/>
      <c r="F21" s="117"/>
      <c r="G21" s="140">
        <v>3.5200000000000002E-2</v>
      </c>
      <c r="H21" s="180"/>
    </row>
    <row r="22" spans="1:11" x14ac:dyDescent="0.25">
      <c r="A22" s="117" t="s">
        <v>287</v>
      </c>
      <c r="B22" s="117"/>
      <c r="C22" s="117"/>
      <c r="D22" s="117"/>
      <c r="E22" s="117"/>
      <c r="F22" s="117"/>
      <c r="G22" s="139">
        <v>-4.7000000000000002E-3</v>
      </c>
      <c r="H22" s="181"/>
    </row>
    <row r="23" spans="1:11" x14ac:dyDescent="0.25">
      <c r="A23" s="117"/>
      <c r="B23" s="117"/>
      <c r="C23" s="117"/>
      <c r="D23" s="117"/>
      <c r="E23" s="117"/>
      <c r="F23" s="117"/>
      <c r="G23" s="117"/>
      <c r="H23" s="181"/>
    </row>
  </sheetData>
  <printOptions gridLines="1" gridLinesSet="0"/>
  <pageMargins left="0.75" right="0.75" top="1" bottom="1" header="0.5" footer="0.5"/>
  <pageSetup orientation="portrait" horizontalDpi="4294967292" r:id="rId1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42"/>
  <sheetViews>
    <sheetView workbookViewId="0">
      <selection activeCell="A3" sqref="A3"/>
    </sheetView>
  </sheetViews>
  <sheetFormatPr defaultRowHeight="15" x14ac:dyDescent="0.25"/>
  <cols>
    <col min="1" max="1" width="41.5703125" style="115" bestFit="1" customWidth="1"/>
    <col min="2" max="4" width="15.28515625" style="115" customWidth="1"/>
    <col min="5" max="5" width="13.5703125" style="115" customWidth="1"/>
    <col min="6" max="6" width="14.42578125" style="115" customWidth="1"/>
    <col min="7" max="7" width="13.28515625" style="115" customWidth="1"/>
    <col min="8" max="8" width="15.7109375" style="115" customWidth="1"/>
    <col min="9" max="11" width="13.28515625" style="115" customWidth="1"/>
    <col min="12" max="15" width="9.140625" style="115"/>
    <col min="16" max="16" width="17.85546875" style="115" customWidth="1"/>
    <col min="17" max="17" width="20.140625" style="115" customWidth="1"/>
    <col min="18" max="16384" width="9.140625" style="115"/>
  </cols>
  <sheetData>
    <row r="1" spans="1:259" s="135" customFormat="1" ht="15.75" x14ac:dyDescent="0.25">
      <c r="A1" s="137" t="s">
        <v>312</v>
      </c>
      <c r="B1" s="137"/>
      <c r="C1" s="137"/>
      <c r="D1" s="137"/>
      <c r="E1" s="136"/>
      <c r="F1" s="136"/>
      <c r="G1" s="136"/>
      <c r="H1" s="136"/>
      <c r="I1" s="172"/>
      <c r="J1" s="172"/>
      <c r="K1" s="172"/>
    </row>
    <row r="2" spans="1:259" s="135" customFormat="1" ht="15.75" x14ac:dyDescent="0.25">
      <c r="A2" s="137" t="s">
        <v>313</v>
      </c>
      <c r="B2" s="137"/>
      <c r="C2" s="137"/>
      <c r="D2" s="137"/>
      <c r="E2" s="136"/>
      <c r="F2" s="136"/>
      <c r="G2" s="136"/>
      <c r="H2" s="136"/>
      <c r="I2" s="172"/>
      <c r="J2" s="172"/>
      <c r="K2" s="172"/>
    </row>
    <row r="3" spans="1:259" s="134" customFormat="1" ht="15.75" thickBot="1" x14ac:dyDescent="0.3">
      <c r="A3" s="176" t="s">
        <v>314</v>
      </c>
      <c r="B3" s="176"/>
      <c r="C3" s="176"/>
      <c r="D3" s="176"/>
      <c r="E3" s="172"/>
      <c r="F3" s="172"/>
      <c r="G3" s="172"/>
      <c r="H3" s="172"/>
      <c r="I3" s="172"/>
      <c r="J3" s="172"/>
      <c r="K3" s="172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  <c r="IX3" s="135"/>
      <c r="IY3" s="135"/>
    </row>
    <row r="4" spans="1:259" ht="15.75" thickBot="1" x14ac:dyDescent="0.3">
      <c r="A4" s="133" t="s">
        <v>286</v>
      </c>
      <c r="B4" s="165">
        <f>ProForma_IS!B4</f>
        <v>2018</v>
      </c>
      <c r="C4" s="166">
        <f>ProForma_IS!C4</f>
        <v>2017</v>
      </c>
      <c r="D4" s="166">
        <f>ProForma_IS!D4</f>
        <v>2016</v>
      </c>
      <c r="E4" s="166">
        <f>ProForma_IS!E4</f>
        <v>2015</v>
      </c>
      <c r="F4" s="166">
        <f>ProForma_IS!F4</f>
        <v>2014</v>
      </c>
      <c r="G4" s="132">
        <f t="shared" ref="G4:K4" si="0">F4-1</f>
        <v>2013</v>
      </c>
      <c r="H4" s="132">
        <f t="shared" si="0"/>
        <v>2012</v>
      </c>
      <c r="I4" s="132">
        <f t="shared" si="0"/>
        <v>2011</v>
      </c>
      <c r="J4" s="132">
        <f t="shared" si="0"/>
        <v>2010</v>
      </c>
      <c r="K4" s="132">
        <f t="shared" si="0"/>
        <v>2009</v>
      </c>
    </row>
    <row r="5" spans="1:259" x14ac:dyDescent="0.25">
      <c r="A5" s="118" t="s">
        <v>285</v>
      </c>
      <c r="B5" s="168">
        <f t="shared" ref="B5:D5" si="1">C5*1.035</f>
        <v>190588.02146715394</v>
      </c>
      <c r="C5" s="168">
        <f t="shared" si="1"/>
        <v>184143.01591029367</v>
      </c>
      <c r="D5" s="168">
        <f t="shared" si="1"/>
        <v>177915.95740124994</v>
      </c>
      <c r="E5" s="168">
        <f>F5*1.035</f>
        <v>171899.47574999995</v>
      </c>
      <c r="F5" s="168">
        <f>G5*1.035</f>
        <v>166086.44999999998</v>
      </c>
      <c r="G5" s="168">
        <v>160470</v>
      </c>
      <c r="H5" s="168">
        <v>54131</v>
      </c>
      <c r="I5" s="168">
        <v>59429</v>
      </c>
      <c r="J5" s="168">
        <v>60965</v>
      </c>
      <c r="K5" s="168">
        <v>86594</v>
      </c>
      <c r="L5" s="124"/>
    </row>
    <row r="6" spans="1:259" x14ac:dyDescent="0.25">
      <c r="A6" s="118" t="s">
        <v>284</v>
      </c>
      <c r="B6" s="168">
        <f>AVERAGE(C6/ProForma_IS!C$5,ProForma_BS!D6/ProForma_IS!D$5)*ProForma_IS!B$5</f>
        <v>184826.79546988432</v>
      </c>
      <c r="C6" s="168">
        <f>AVERAGE(D6/ProForma_IS!D$5,ProForma_BS!E6/ProForma_IS!E$5)*ProForma_IS!C$5</f>
        <v>179061.83204268824</v>
      </c>
      <c r="D6" s="168">
        <f>AVERAGE(E6/ProForma_IS!E$5,ProForma_BS!F6/ProForma_IS!F$5)*ProForma_IS!D$5</f>
        <v>173763.84840730621</v>
      </c>
      <c r="E6" s="168">
        <f>AVERAGE(F6/ProForma_IS!F$5,ProForma_BS!G6/ProForma_IS!G$5)*ProForma_IS!E$5</f>
        <v>167561.43665261447</v>
      </c>
      <c r="F6" s="168">
        <f>AVERAGE(G6/ProForma_IS!G$5,ProForma_BS!H6/ProForma_IS!H$5)*ProForma_IS!F$5</f>
        <v>163108.84471877245</v>
      </c>
      <c r="G6" s="168">
        <v>149369</v>
      </c>
      <c r="H6" s="168">
        <v>160123</v>
      </c>
      <c r="I6" s="168">
        <v>149427</v>
      </c>
      <c r="J6" s="168">
        <v>103370</v>
      </c>
      <c r="K6" s="168">
        <v>70721</v>
      </c>
      <c r="L6" s="124"/>
    </row>
    <row r="7" spans="1:259" x14ac:dyDescent="0.25">
      <c r="A7" s="118" t="s">
        <v>283</v>
      </c>
      <c r="B7" s="168">
        <f>AVERAGE(C7/ProForma_IS!C$5,ProForma_BS!D7/ProForma_IS!D$5)*ProForma_IS!B$5</f>
        <v>1765666.4672028869</v>
      </c>
      <c r="C7" s="168">
        <f>AVERAGE(D7/ProForma_IS!D$5,ProForma_BS!E7/ProForma_IS!E$5)*ProForma_IS!C$5</f>
        <v>1708846.9570662891</v>
      </c>
      <c r="D7" s="168">
        <f>AVERAGE(E7/ProForma_IS!E$5,ProForma_BS!F7/ProForma_IS!F$5)*ProForma_IS!D$5</f>
        <v>1661672.8423249014</v>
      </c>
      <c r="E7" s="168">
        <f>AVERAGE(F7/ProForma_IS!F$5,ProForma_BS!G7/ProForma_IS!G$5)*ProForma_IS!E$5</f>
        <v>1595817.8999775324</v>
      </c>
      <c r="F7" s="168">
        <f>AVERAGE(G7/ProForma_IS!G$5,ProForma_BS!H7/ProForma_IS!H$5)*ProForma_IS!F$5</f>
        <v>1566104.940249607</v>
      </c>
      <c r="G7" s="168">
        <v>1410769</v>
      </c>
      <c r="H7" s="168">
        <v>1561841</v>
      </c>
      <c r="I7" s="168">
        <v>1375362</v>
      </c>
      <c r="J7" s="168">
        <v>1370111</v>
      </c>
      <c r="K7" s="168">
        <v>1233756</v>
      </c>
      <c r="L7" s="124"/>
    </row>
    <row r="8" spans="1:259" x14ac:dyDescent="0.25">
      <c r="A8" s="131" t="s">
        <v>282</v>
      </c>
      <c r="B8" s="168">
        <f>AVERAGE(C8/ProForma_IS!C$5,ProForma_BS!D8/ProForma_IS!D$5)*ProForma_IS!B$5</f>
        <v>352027.20196117746</v>
      </c>
      <c r="C8" s="168">
        <f>AVERAGE(D8/ProForma_IS!D$5,ProForma_BS!E8/ProForma_IS!E$5)*ProForma_IS!C$5</f>
        <v>345587.70532414166</v>
      </c>
      <c r="D8" s="168">
        <f>AVERAGE(E8/ProForma_IS!E$5,ProForma_BS!F8/ProForma_IS!F$5)*ProForma_IS!D$5</f>
        <v>326557.78023496794</v>
      </c>
      <c r="E8" s="168">
        <f>AVERAGE(F8/ProForma_IS!F$5,ProForma_BS!G8/ProForma_IS!G$5)*ProForma_IS!E$5</f>
        <v>331912.51453735807</v>
      </c>
      <c r="F8" s="168">
        <f>AVERAGE(G8/ProForma_IS!G$5,ProForma_BS!H8/ProForma_IS!H$5)*ProForma_IS!F$5</f>
        <v>290090.37423452601</v>
      </c>
      <c r="G8" s="168">
        <v>326527</v>
      </c>
      <c r="H8" s="168">
        <v>221324</v>
      </c>
      <c r="I8" s="168">
        <v>161936</v>
      </c>
      <c r="J8" s="168">
        <v>181825</v>
      </c>
      <c r="K8" s="168">
        <v>127490</v>
      </c>
      <c r="L8" s="124"/>
    </row>
    <row r="9" spans="1:259" x14ac:dyDescent="0.25">
      <c r="A9" s="126" t="s">
        <v>196</v>
      </c>
      <c r="B9" s="168">
        <f t="shared" ref="B9" si="2">B5+B6+B7+B8</f>
        <v>2493108.4861011025</v>
      </c>
      <c r="C9" s="168">
        <f t="shared" ref="C9" si="3">C5+C6+C7+C8</f>
        <v>2417639.5103434129</v>
      </c>
      <c r="D9" s="168">
        <f t="shared" ref="D9" si="4">D5+D6+D7+D8</f>
        <v>2339910.4283684255</v>
      </c>
      <c r="E9" s="168">
        <f t="shared" ref="E9:K9" si="5">E5+E6+E7+E8</f>
        <v>2267191.3269175049</v>
      </c>
      <c r="F9" s="168">
        <f t="shared" si="5"/>
        <v>2185390.6092029056</v>
      </c>
      <c r="G9" s="168">
        <f t="shared" si="5"/>
        <v>2047135</v>
      </c>
      <c r="H9" s="168">
        <f t="shared" si="5"/>
        <v>1997419</v>
      </c>
      <c r="I9" s="168">
        <f t="shared" si="5"/>
        <v>1746154</v>
      </c>
      <c r="J9" s="168">
        <f t="shared" si="5"/>
        <v>1716271</v>
      </c>
      <c r="K9" s="168">
        <f t="shared" si="5"/>
        <v>1518561</v>
      </c>
      <c r="L9" s="124"/>
    </row>
    <row r="10" spans="1:259" x14ac:dyDescent="0.25">
      <c r="A10" s="118" t="s">
        <v>281</v>
      </c>
      <c r="B10" s="168">
        <v>3110429</v>
      </c>
      <c r="C10" s="168">
        <v>3110429</v>
      </c>
      <c r="D10" s="168">
        <v>3110429</v>
      </c>
      <c r="E10" s="168">
        <v>3110429</v>
      </c>
      <c r="F10" s="168">
        <v>3110429</v>
      </c>
      <c r="G10" s="168">
        <v>3110429</v>
      </c>
      <c r="H10" s="168">
        <v>2983797</v>
      </c>
      <c r="I10" s="168">
        <v>2883213</v>
      </c>
      <c r="J10" s="168">
        <v>2815233</v>
      </c>
      <c r="K10" s="168">
        <v>2443261</v>
      </c>
      <c r="L10" s="124"/>
    </row>
    <row r="11" spans="1:259" x14ac:dyDescent="0.25">
      <c r="A11" s="118" t="s">
        <v>280</v>
      </c>
      <c r="B11" s="173">
        <f>C11+ProForma_IS!B10</f>
        <v>3110429</v>
      </c>
      <c r="C11" s="173">
        <f>D11+ProForma_IS!C10</f>
        <v>3110429</v>
      </c>
      <c r="D11" s="173">
        <f>E11+ProForma_IS!D10</f>
        <v>3110429</v>
      </c>
      <c r="E11" s="173">
        <f>F11+ProForma_IS!E10</f>
        <v>3052873.3408000004</v>
      </c>
      <c r="F11" s="173">
        <f>G11+ProForma_IS!F10</f>
        <v>2784721.4656000002</v>
      </c>
      <c r="G11" s="168">
        <v>2525520</v>
      </c>
      <c r="H11" s="168">
        <v>2361142</v>
      </c>
      <c r="I11" s="168">
        <v>2178562</v>
      </c>
      <c r="J11" s="168">
        <v>2003199</v>
      </c>
      <c r="K11" s="168">
        <v>1642517</v>
      </c>
      <c r="L11" s="124"/>
    </row>
    <row r="12" spans="1:259" x14ac:dyDescent="0.25">
      <c r="A12" s="118" t="s">
        <v>279</v>
      </c>
      <c r="B12" s="168">
        <f t="shared" ref="B12" si="6">B10-B11</f>
        <v>0</v>
      </c>
      <c r="C12" s="168">
        <f t="shared" ref="C12" si="7">C10-C11</f>
        <v>0</v>
      </c>
      <c r="D12" s="168">
        <f t="shared" ref="D12" si="8">D10-D11</f>
        <v>0</v>
      </c>
      <c r="E12" s="168">
        <f t="shared" ref="E12:K12" si="9">E10-E11</f>
        <v>57555.659199999645</v>
      </c>
      <c r="F12" s="168">
        <f>F10-F11</f>
        <v>325707.53439999977</v>
      </c>
      <c r="G12" s="168">
        <f t="shared" si="9"/>
        <v>584909</v>
      </c>
      <c r="H12" s="168">
        <f t="shared" si="9"/>
        <v>622655</v>
      </c>
      <c r="I12" s="168">
        <f t="shared" si="9"/>
        <v>704651</v>
      </c>
      <c r="J12" s="168">
        <f t="shared" si="9"/>
        <v>812034</v>
      </c>
      <c r="K12" s="168">
        <f t="shared" si="9"/>
        <v>800744</v>
      </c>
      <c r="L12" s="124"/>
    </row>
    <row r="13" spans="1:259" x14ac:dyDescent="0.25">
      <c r="A13" s="126" t="s">
        <v>189</v>
      </c>
      <c r="B13" s="168">
        <v>1100492</v>
      </c>
      <c r="C13" s="168">
        <v>1100492</v>
      </c>
      <c r="D13" s="168">
        <v>1100492</v>
      </c>
      <c r="E13" s="168">
        <v>1100492</v>
      </c>
      <c r="F13" s="168">
        <v>1100492</v>
      </c>
      <c r="G13" s="168">
        <v>1100492</v>
      </c>
      <c r="H13" s="168">
        <v>1144801</v>
      </c>
      <c r="I13" s="168">
        <v>1144794</v>
      </c>
      <c r="J13" s="168">
        <v>1174175</v>
      </c>
      <c r="K13" s="168">
        <v>350901</v>
      </c>
      <c r="L13" s="124"/>
    </row>
    <row r="14" spans="1:259" ht="15.75" thickBot="1" x14ac:dyDescent="0.3">
      <c r="A14" s="119" t="s">
        <v>188</v>
      </c>
      <c r="B14" s="169">
        <f t="shared" ref="B14:D14" si="10">B9+B12+B13</f>
        <v>3593600.4861011025</v>
      </c>
      <c r="C14" s="169">
        <f t="shared" si="10"/>
        <v>3518131.5103434129</v>
      </c>
      <c r="D14" s="169">
        <f t="shared" si="10"/>
        <v>3440402.4283684255</v>
      </c>
      <c r="E14" s="169">
        <f>E9+E12+E13</f>
        <v>3425238.9861175045</v>
      </c>
      <c r="F14" s="169">
        <f>F9+F12+F13</f>
        <v>3611590.1436029053</v>
      </c>
      <c r="G14" s="169">
        <f>G9+G12+G13</f>
        <v>3732536</v>
      </c>
      <c r="H14" s="169">
        <v>3765249</v>
      </c>
      <c r="I14" s="169">
        <v>3596466</v>
      </c>
      <c r="J14" s="169">
        <v>3705686</v>
      </c>
      <c r="K14" s="169">
        <v>2780105</v>
      </c>
      <c r="L14" s="124"/>
    </row>
    <row r="15" spans="1:259" x14ac:dyDescent="0.25">
      <c r="A15" s="130" t="s">
        <v>278</v>
      </c>
      <c r="B15" s="130"/>
      <c r="C15" s="130"/>
      <c r="D15" s="130"/>
      <c r="E15" s="170"/>
      <c r="F15" s="170"/>
      <c r="G15" s="170"/>
      <c r="H15" s="170"/>
      <c r="I15" s="170"/>
      <c r="J15" s="170"/>
      <c r="K15" s="170"/>
      <c r="L15" s="124"/>
    </row>
    <row r="16" spans="1:259" x14ac:dyDescent="0.25">
      <c r="A16" s="118" t="s">
        <v>277</v>
      </c>
      <c r="B16" s="168">
        <f>AVERAGE(C16/ProForma_IS!C$5,ProForma_BS!D16/ProForma_IS!D$5)*ProForma_IS!B$5</f>
        <v>1035231.7253105717</v>
      </c>
      <c r="C16" s="168">
        <f>AVERAGE(D16/ProForma_IS!D$5,ProForma_BS!E16/ProForma_IS!E$5)*ProForma_IS!C$5</f>
        <v>999545.88327738468</v>
      </c>
      <c r="D16" s="168">
        <f>AVERAGE(E16/ProForma_IS!E$5,ProForma_BS!F16/ProForma_IS!F$5)*ProForma_IS!D$5</f>
        <v>976556.65577051998</v>
      </c>
      <c r="E16" s="168">
        <f>AVERAGE(F16/ProForma_IS!F$5,ProForma_BS!G16/ProForma_IS!G$5)*ProForma_IS!E$5</f>
        <v>928977.11489945534</v>
      </c>
      <c r="F16" s="168">
        <f>AVERAGE(G16/ProForma_IS!G$5,ProForma_BS!H16/ProForma_IS!H$5)*ProForma_IS!F$5</f>
        <v>928972.51887255232</v>
      </c>
      <c r="G16" s="168">
        <v>805194</v>
      </c>
      <c r="H16" s="168">
        <v>959423</v>
      </c>
      <c r="I16" s="168">
        <v>949010</v>
      </c>
      <c r="J16" s="168">
        <v>868976</v>
      </c>
      <c r="K16" s="168">
        <v>698315</v>
      </c>
      <c r="L16" s="124"/>
    </row>
    <row r="17" spans="1:17" x14ac:dyDescent="0.25">
      <c r="A17" s="118" t="s">
        <v>276</v>
      </c>
      <c r="B17" s="168">
        <f>AVERAGE(C17/ProForma_IS!C$5,ProForma_BS!D17/ProForma_IS!D$5)*ProForma_IS!B$5</f>
        <v>678616.05140530597</v>
      </c>
      <c r="C17" s="168">
        <f>AVERAGE(D17/ProForma_IS!D$5,ProForma_BS!E17/ProForma_IS!E$5)*ProForma_IS!C$5</f>
        <v>659697.40114054119</v>
      </c>
      <c r="D17" s="168">
        <f>AVERAGE(E17/ProForma_IS!E$5,ProForma_BS!F17/ProForma_IS!F$5)*ProForma_IS!D$5</f>
        <v>635819.14440904488</v>
      </c>
      <c r="E17" s="168">
        <f>AVERAGE(F17/ProForma_IS!F$5,ProForma_BS!G17/ProForma_IS!G$5)*ProForma_IS!E$5</f>
        <v>621546.46466455352</v>
      </c>
      <c r="F17" s="168">
        <f>AVERAGE(G17/ProForma_IS!G$5,ProForma_BS!H17/ProForma_IS!H$5)*ProForma_IS!F$5</f>
        <v>588689.99951317196</v>
      </c>
      <c r="G17" s="168">
        <v>569240</v>
      </c>
      <c r="H17" s="168">
        <v>546495</v>
      </c>
      <c r="I17" s="168">
        <v>785667</v>
      </c>
      <c r="J17" s="168">
        <v>755432</v>
      </c>
      <c r="K17" s="168">
        <v>593381</v>
      </c>
      <c r="L17" s="124"/>
    </row>
    <row r="18" spans="1:17" ht="15.75" x14ac:dyDescent="0.25">
      <c r="A18" s="118" t="s">
        <v>275</v>
      </c>
      <c r="B18" s="168">
        <f>AVERAGE(C18/ProForma_IS!C$5,ProForma_BS!D18/ProForma_IS!D$5)*ProForma_IS!B$5</f>
        <v>404120.32493707223</v>
      </c>
      <c r="C18" s="168">
        <f>AVERAGE(D18/ProForma_IS!D$5,ProForma_BS!E18/ProForma_IS!E$5)*ProForma_IS!C$5</f>
        <v>393075.57415979233</v>
      </c>
      <c r="D18" s="168">
        <f>AVERAGE(E18/ProForma_IS!E$5,ProForma_BS!F18/ProForma_IS!F$5)*ProForma_IS!D$5</f>
        <v>378419.98360406817</v>
      </c>
      <c r="E18" s="168">
        <f>AVERAGE(F18/ProForma_IS!F$5,ProForma_BS!G18/ProForma_IS!G$5)*ProForma_IS!E$5</f>
        <v>370757.72985891934</v>
      </c>
      <c r="F18" s="168">
        <f>AVERAGE(G18/ProForma_IS!G$5,ProForma_BS!H18/ProForma_IS!H$5)*ProForma_IS!F$5</f>
        <v>349565.54548997612</v>
      </c>
      <c r="G18" s="168">
        <v>341036</v>
      </c>
      <c r="H18" s="168">
        <v>321362</v>
      </c>
      <c r="I18" s="168">
        <v>0</v>
      </c>
      <c r="J18" s="168">
        <v>100000</v>
      </c>
      <c r="K18" s="168">
        <v>0</v>
      </c>
      <c r="L18" s="124"/>
      <c r="O18" s="129"/>
      <c r="P18" s="128"/>
      <c r="Q18" s="122"/>
    </row>
    <row r="19" spans="1:17" ht="15.75" x14ac:dyDescent="0.25">
      <c r="A19" s="126" t="s">
        <v>182</v>
      </c>
      <c r="B19" s="168">
        <f t="shared" ref="B19:D19" si="11">B16+B17+B18</f>
        <v>2117968.10165295</v>
      </c>
      <c r="C19" s="168">
        <f t="shared" si="11"/>
        <v>2052318.8585777183</v>
      </c>
      <c r="D19" s="168">
        <f t="shared" si="11"/>
        <v>1990795.783783633</v>
      </c>
      <c r="E19" s="168">
        <f>E16+E17+E18</f>
        <v>1921281.3094229281</v>
      </c>
      <c r="F19" s="168">
        <f>F16+F17+F18</f>
        <v>1867228.0638757003</v>
      </c>
      <c r="G19" s="168">
        <f>G16+G17+G18</f>
        <v>1715470</v>
      </c>
      <c r="H19" s="168">
        <v>1827280</v>
      </c>
      <c r="I19" s="168">
        <v>1734677</v>
      </c>
      <c r="J19" s="168">
        <v>1724408</v>
      </c>
      <c r="K19" s="168">
        <v>1291696</v>
      </c>
      <c r="L19" s="124"/>
      <c r="O19" s="129"/>
      <c r="P19" s="128"/>
      <c r="Q19" s="122"/>
    </row>
    <row r="20" spans="1:17" ht="15.75" x14ac:dyDescent="0.25">
      <c r="A20" s="118" t="s">
        <v>274</v>
      </c>
      <c r="B20" s="168">
        <f t="shared" ref="B20:E20" si="12">C20</f>
        <v>77000</v>
      </c>
      <c r="C20" s="168">
        <f t="shared" si="12"/>
        <v>77000</v>
      </c>
      <c r="D20" s="168">
        <f t="shared" si="12"/>
        <v>77000</v>
      </c>
      <c r="E20" s="168">
        <f t="shared" si="12"/>
        <v>77000</v>
      </c>
      <c r="F20" s="168">
        <f>G20</f>
        <v>77000</v>
      </c>
      <c r="G20" s="168">
        <f>MergentFS_BKS!B34</f>
        <v>77000</v>
      </c>
      <c r="H20" s="168">
        <f>MergentFS_BKS!C34</f>
        <v>324200</v>
      </c>
      <c r="I20" s="168">
        <f>MergentFS_BKS!D34</f>
        <v>313100</v>
      </c>
      <c r="J20" s="168">
        <f>MergentFS_BKS!E34</f>
        <v>260400</v>
      </c>
      <c r="K20" s="168">
        <f>MergentFS_BKS!G34</f>
        <v>0</v>
      </c>
      <c r="L20" s="124"/>
      <c r="O20" s="129"/>
      <c r="P20" s="128"/>
      <c r="Q20" s="122"/>
    </row>
    <row r="21" spans="1:17" ht="15.75" x14ac:dyDescent="0.25">
      <c r="A21" s="192" t="s">
        <v>311</v>
      </c>
      <c r="B21" s="173">
        <f>AVERAGE(C21/ProForma_IS!C$5,ProForma_BS!D21/ProForma_IS!D$5)*ProForma_IS!B$5</f>
        <v>1336194.0557823179</v>
      </c>
      <c r="C21" s="173">
        <f>AVERAGE(D21/ProForma_IS!D$5,ProForma_BS!E21/ProForma_IS!E$5)*ProForma_IS!C$5</f>
        <v>1310338.6729019377</v>
      </c>
      <c r="D21" s="173">
        <f>AVERAGE(E21/ProForma_IS!E$5,ProForma_BS!F21/ProForma_IS!F$5)*ProForma_IS!D$5</f>
        <v>1240888.1489098677</v>
      </c>
      <c r="E21" s="173">
        <f>AVERAGE(F21/ProForma_IS!F$5,ProForma_BS!G21/ProForma_IS!G$5)*ProForma_IS!E$5</f>
        <v>1255871.0240288291</v>
      </c>
      <c r="F21" s="173">
        <f>AVERAGE(G21/ProForma_IS!G$5,ProForma_BS!H21/ProForma_IS!H$5)*ProForma_IS!F$5</f>
        <v>1107501.0541363866</v>
      </c>
      <c r="G21" s="173">
        <f>SUM(MergentFS_BKS!B35:B38)</f>
        <v>1226323</v>
      </c>
      <c r="H21" s="168">
        <f>SUM(MergentFS_BKS!C35:C38)</f>
        <v>866112</v>
      </c>
      <c r="I21" s="168">
        <f>SUM(MergentFS_BKS!D35:D38)</f>
        <v>728779</v>
      </c>
      <c r="J21" s="168">
        <f>SUM(MergentFS_BKS!E35:E38)</f>
        <v>819060</v>
      </c>
      <c r="K21" s="168">
        <f>SUM(MergentFS_BKS!F35:F38)</f>
        <v>578168</v>
      </c>
      <c r="L21" s="124"/>
      <c r="O21" s="129"/>
      <c r="P21" s="128"/>
      <c r="Q21" s="122"/>
    </row>
    <row r="22" spans="1:17" ht="15.75" x14ac:dyDescent="0.25">
      <c r="A22" s="193" t="s">
        <v>177</v>
      </c>
      <c r="B22" s="173">
        <f t="shared" ref="B22:J22" si="13">SUM(B19:B21)</f>
        <v>3531162.1574352682</v>
      </c>
      <c r="C22" s="173">
        <f t="shared" si="13"/>
        <v>3439657.5314796558</v>
      </c>
      <c r="D22" s="173">
        <f t="shared" si="13"/>
        <v>3308683.932693501</v>
      </c>
      <c r="E22" s="173">
        <f t="shared" si="13"/>
        <v>3254152.3334517572</v>
      </c>
      <c r="F22" s="173">
        <f t="shared" si="13"/>
        <v>3051729.118012087</v>
      </c>
      <c r="G22" s="173">
        <f t="shared" ref="G22" si="14">SUM(G19:G21)</f>
        <v>3018793</v>
      </c>
      <c r="H22" s="168">
        <f t="shared" ref="H22" si="15">SUM(H19:H21)</f>
        <v>3017592</v>
      </c>
      <c r="I22" s="168">
        <f t="shared" ref="I22" si="16">SUM(I19:I21)</f>
        <v>2776556</v>
      </c>
      <c r="J22" s="168">
        <f t="shared" si="13"/>
        <v>2803868</v>
      </c>
      <c r="K22" s="168">
        <f>SUM(K19:K21)</f>
        <v>1869864</v>
      </c>
      <c r="L22" s="124"/>
      <c r="O22" s="129"/>
      <c r="P22" s="128"/>
      <c r="Q22" s="122"/>
    </row>
    <row r="23" spans="1:17" ht="15.75" x14ac:dyDescent="0.25">
      <c r="A23" s="192" t="s">
        <v>273</v>
      </c>
      <c r="B23" s="173">
        <v>93</v>
      </c>
      <c r="C23" s="173">
        <v>93</v>
      </c>
      <c r="D23" s="173">
        <v>93</v>
      </c>
      <c r="E23" s="173">
        <v>93</v>
      </c>
      <c r="F23" s="173">
        <v>93</v>
      </c>
      <c r="G23" s="173">
        <v>93</v>
      </c>
      <c r="H23" s="168">
        <v>91</v>
      </c>
      <c r="I23" s="168">
        <v>90</v>
      </c>
      <c r="J23" s="168">
        <v>89</v>
      </c>
      <c r="K23" s="168">
        <v>88</v>
      </c>
      <c r="L23" s="124"/>
      <c r="O23" s="129"/>
      <c r="P23" s="128"/>
      <c r="Q23" s="122"/>
    </row>
    <row r="24" spans="1:17" ht="15.75" x14ac:dyDescent="0.25">
      <c r="A24" s="191" t="s">
        <v>308</v>
      </c>
      <c r="B24" s="173">
        <f t="shared" ref="B24:E24" si="17">C24</f>
        <v>1383848</v>
      </c>
      <c r="C24" s="173">
        <f t="shared" si="17"/>
        <v>1383848</v>
      </c>
      <c r="D24" s="173">
        <f t="shared" si="17"/>
        <v>1383848</v>
      </c>
      <c r="E24" s="173">
        <f t="shared" si="17"/>
        <v>1383848</v>
      </c>
      <c r="F24" s="173">
        <f>G24</f>
        <v>1383848</v>
      </c>
      <c r="G24" s="173">
        <v>1383848</v>
      </c>
      <c r="H24" s="173">
        <v>1340909</v>
      </c>
      <c r="I24" s="173">
        <v>1323263</v>
      </c>
      <c r="J24" s="173">
        <v>1286215</v>
      </c>
      <c r="K24" s="173">
        <v>1274454</v>
      </c>
      <c r="L24" s="124"/>
      <c r="O24" s="129"/>
      <c r="P24" s="128"/>
      <c r="Q24" s="122"/>
    </row>
    <row r="25" spans="1:17" ht="15.75" x14ac:dyDescent="0.25">
      <c r="A25" s="191" t="s">
        <v>309</v>
      </c>
      <c r="B25" s="173">
        <f>C25+99623.92</f>
        <v>-1056587.2050000001</v>
      </c>
      <c r="C25" s="173">
        <f>D25+31265.32</f>
        <v>-1156211.125</v>
      </c>
      <c r="D25" s="173">
        <f>E25+52542.69</f>
        <v>-1187476.4450000001</v>
      </c>
      <c r="E25" s="173">
        <f>F25-186956.205</f>
        <v>-1240019.135</v>
      </c>
      <c r="F25" s="173">
        <f>G25+10792.07</f>
        <v>-1053062.93</v>
      </c>
      <c r="G25" s="173">
        <v>-1063855</v>
      </c>
      <c r="H25" s="173">
        <v>-1058282</v>
      </c>
      <c r="I25" s="173">
        <v>-1054192</v>
      </c>
      <c r="J25" s="173">
        <v>-1052356</v>
      </c>
      <c r="K25" s="173">
        <v>-1049328</v>
      </c>
      <c r="L25" s="124"/>
      <c r="O25" s="129"/>
      <c r="P25" s="128"/>
      <c r="Q25" s="122"/>
    </row>
    <row r="26" spans="1:17" ht="15.75" x14ac:dyDescent="0.25">
      <c r="A26" s="191" t="s">
        <v>310</v>
      </c>
      <c r="B26" s="173">
        <v>-16692</v>
      </c>
      <c r="C26" s="173">
        <v>-16692</v>
      </c>
      <c r="D26" s="173">
        <v>-16692</v>
      </c>
      <c r="E26" s="173">
        <v>-16692</v>
      </c>
      <c r="F26" s="173">
        <v>-16692</v>
      </c>
      <c r="G26" s="173">
        <v>-16692</v>
      </c>
      <c r="H26" s="173">
        <v>-16635</v>
      </c>
      <c r="I26" s="173">
        <v>-11630</v>
      </c>
      <c r="J26" s="173">
        <v>-13212</v>
      </c>
      <c r="K26" s="173">
        <v>-12015</v>
      </c>
      <c r="L26" s="124"/>
      <c r="O26" s="129"/>
      <c r="P26" s="128"/>
      <c r="Q26" s="122"/>
    </row>
    <row r="27" spans="1:17" ht="15.75" x14ac:dyDescent="0.25">
      <c r="A27" s="192" t="s">
        <v>272</v>
      </c>
      <c r="B27" s="173">
        <f>C27+ProForma_IS!B15</f>
        <v>-248223.46954878821</v>
      </c>
      <c r="C27" s="173">
        <f>D27+ProForma_IS!C15</f>
        <v>-132563.89873139019</v>
      </c>
      <c r="D27" s="173">
        <f>E27+ProForma_IS!D15</f>
        <v>-48054.061072953657</v>
      </c>
      <c r="E27" s="173">
        <f>F27+ProForma_IS!E15</f>
        <v>43856.787207199843</v>
      </c>
      <c r="F27" s="173">
        <f>G27+ProForma_IS!F15</f>
        <v>245674.95127039991</v>
      </c>
      <c r="G27" s="173">
        <v>410349</v>
      </c>
      <c r="H27" s="168">
        <v>481574</v>
      </c>
      <c r="I27" s="168">
        <v>562379</v>
      </c>
      <c r="J27" s="168">
        <v>681082</v>
      </c>
      <c r="K27" s="168">
        <v>697042</v>
      </c>
      <c r="L27" s="124"/>
      <c r="O27" s="123"/>
      <c r="P27" s="128"/>
      <c r="Q27" s="127"/>
    </row>
    <row r="28" spans="1:17" ht="15.75" x14ac:dyDescent="0.25">
      <c r="A28" s="126" t="s">
        <v>271</v>
      </c>
      <c r="B28" s="168">
        <f t="shared" ref="B28:K28" si="18">SUM(B23:B27)</f>
        <v>62438.325451211713</v>
      </c>
      <c r="C28" s="168">
        <f t="shared" si="18"/>
        <v>78473.976268609811</v>
      </c>
      <c r="D28" s="168">
        <f t="shared" si="18"/>
        <v>131718.49392704628</v>
      </c>
      <c r="E28" s="168">
        <f t="shared" si="18"/>
        <v>171086.65220719983</v>
      </c>
      <c r="F28" s="168">
        <f t="shared" si="18"/>
        <v>559861.02127039991</v>
      </c>
      <c r="G28" s="168">
        <f t="shared" si="18"/>
        <v>713743</v>
      </c>
      <c r="H28" s="168">
        <f t="shared" si="18"/>
        <v>747657</v>
      </c>
      <c r="I28" s="168">
        <f t="shared" si="18"/>
        <v>819910</v>
      </c>
      <c r="J28" s="168">
        <f t="shared" si="18"/>
        <v>901818</v>
      </c>
      <c r="K28" s="168">
        <f t="shared" si="18"/>
        <v>910241</v>
      </c>
      <c r="L28" s="124"/>
      <c r="O28" s="123"/>
      <c r="P28" s="122"/>
      <c r="Q28" s="121"/>
    </row>
    <row r="29" spans="1:17" ht="16.5" thickBot="1" x14ac:dyDescent="0.3">
      <c r="A29" s="125" t="s">
        <v>270</v>
      </c>
      <c r="B29" s="171">
        <f t="shared" ref="B29:K29" si="19">B22+B28</f>
        <v>3593600.4828864797</v>
      </c>
      <c r="C29" s="171">
        <f t="shared" si="19"/>
        <v>3518131.5077482658</v>
      </c>
      <c r="D29" s="171">
        <f t="shared" si="19"/>
        <v>3440402.4266205472</v>
      </c>
      <c r="E29" s="171">
        <f t="shared" si="19"/>
        <v>3425238.9856589572</v>
      </c>
      <c r="F29" s="171">
        <f t="shared" si="19"/>
        <v>3611590.1392824869</v>
      </c>
      <c r="G29" s="171">
        <f t="shared" si="19"/>
        <v>3732536</v>
      </c>
      <c r="H29" s="171">
        <f t="shared" si="19"/>
        <v>3765249</v>
      </c>
      <c r="I29" s="171">
        <f t="shared" si="19"/>
        <v>3596466</v>
      </c>
      <c r="J29" s="171">
        <f t="shared" si="19"/>
        <v>3705686</v>
      </c>
      <c r="K29" s="171">
        <f t="shared" si="19"/>
        <v>2780105</v>
      </c>
      <c r="L29" s="124"/>
      <c r="O29" s="123"/>
      <c r="P29" s="122"/>
      <c r="Q29" s="121"/>
    </row>
    <row r="30" spans="1:17" ht="15.6" customHeight="1" x14ac:dyDescent="0.25">
      <c r="A30" s="118"/>
      <c r="B30" s="118" t="str">
        <f>IF((B29-B14)&lt;0.001,"OK","Not Balanced")</f>
        <v>OK</v>
      </c>
      <c r="C30" s="118" t="str">
        <f>IF((C29-C14)&lt;0.001,"OK","Not Balanced")</f>
        <v>OK</v>
      </c>
      <c r="D30" s="118" t="str">
        <f>IF((D29-D14)&lt;0.001,"OK","Not Balanced")</f>
        <v>OK</v>
      </c>
      <c r="E30" s="118" t="str">
        <f>IF((E29-E14)&lt;0.00001,"OK","Not Balanced")</f>
        <v>OK</v>
      </c>
      <c r="F30" s="118" t="str">
        <f>IF(F29-F14&lt;0.001,"OK","Not Balanced")</f>
        <v>OK</v>
      </c>
      <c r="G30" s="118" t="str">
        <f>IF(G29=G14,"OK","Not Balanced")</f>
        <v>OK</v>
      </c>
      <c r="H30" s="118" t="str">
        <f>IF(H29=H14,"OK","Not Balanced")</f>
        <v>OK</v>
      </c>
      <c r="I30" s="118" t="str">
        <f>IF(I29=I14,"OK","Not Balanced")</f>
        <v>OK</v>
      </c>
      <c r="J30" s="118" t="str">
        <f>IF(J29=J14,"OK","Not Balanced")</f>
        <v>OK</v>
      </c>
      <c r="K30" s="118" t="str">
        <f>IF(K29=K14,"OK","Not Balanced")</f>
        <v>OK</v>
      </c>
      <c r="O30" s="120"/>
      <c r="P30" s="120"/>
      <c r="Q30" s="120"/>
    </row>
    <row r="31" spans="1:17" x14ac:dyDescent="0.25">
      <c r="A31" s="138" t="s">
        <v>315</v>
      </c>
      <c r="B31" s="167">
        <f>B14-B29</f>
        <v>3.2146228477358818E-3</v>
      </c>
      <c r="C31" s="167">
        <f>C14-C29</f>
        <v>2.595147117972374E-3</v>
      </c>
      <c r="D31" s="167">
        <f>D14-D29</f>
        <v>1.7478782683610916E-3</v>
      </c>
      <c r="E31" s="167">
        <f>E14-E29</f>
        <v>4.5854737982153893E-4</v>
      </c>
      <c r="F31" s="167">
        <f>F14-F29</f>
        <v>4.3204184621572495E-3</v>
      </c>
      <c r="H31" s="116"/>
    </row>
    <row r="32" spans="1:17" x14ac:dyDescent="0.25">
      <c r="A32" s="177"/>
      <c r="B32" s="187"/>
      <c r="C32" s="190"/>
      <c r="D32" s="190"/>
      <c r="E32" s="188">
        <f>IF(E30="Not Balanced",E14-E29,0)</f>
        <v>0</v>
      </c>
      <c r="F32" s="189">
        <f>IF(F30="Not Balanced",F14-F29,0)</f>
        <v>0</v>
      </c>
      <c r="G32" s="118"/>
      <c r="H32" s="118"/>
      <c r="I32" s="118"/>
      <c r="J32" s="118"/>
      <c r="K32" s="118"/>
    </row>
    <row r="33" spans="1:11" x14ac:dyDescent="0.25">
      <c r="A33" s="119" t="s">
        <v>269</v>
      </c>
      <c r="B33" s="119"/>
      <c r="C33" s="119"/>
      <c r="D33" s="119"/>
      <c r="E33" s="118"/>
      <c r="F33" s="118"/>
      <c r="G33" s="118"/>
      <c r="H33" s="118"/>
      <c r="I33" s="118"/>
      <c r="J33" s="118"/>
      <c r="K33" s="118"/>
    </row>
    <row r="34" spans="1:11" x14ac:dyDescent="0.25">
      <c r="A34" s="117" t="s">
        <v>268</v>
      </c>
      <c r="B34" s="117"/>
      <c r="C34" s="117"/>
      <c r="D34" s="117"/>
    </row>
    <row r="35" spans="1:11" x14ac:dyDescent="0.25">
      <c r="H35" s="116"/>
    </row>
    <row r="36" spans="1:11" x14ac:dyDescent="0.25">
      <c r="G36" s="167"/>
      <c r="H36" s="167"/>
      <c r="I36" s="167"/>
      <c r="J36" s="167"/>
      <c r="K36" s="167"/>
    </row>
    <row r="39" spans="1:11" x14ac:dyDescent="0.25">
      <c r="B39" s="194"/>
    </row>
    <row r="40" spans="1:11" x14ac:dyDescent="0.25">
      <c r="B40" s="194"/>
    </row>
    <row r="41" spans="1:11" x14ac:dyDescent="0.25">
      <c r="B41" s="194"/>
    </row>
    <row r="42" spans="1:11" x14ac:dyDescent="0.25">
      <c r="B42" s="194"/>
    </row>
  </sheetData>
  <printOptions gridLines="1" gridLinesSet="0"/>
  <pageMargins left="0.75" right="0.75" top="1" bottom="1" header="0.5" footer="0.5"/>
  <pageSetup orientation="portrait" horizontalDpi="4294967292" r:id="rId1"/>
  <headerFooter alignWithMargins="0">
    <oddHeader>&amp;A</oddHeader>
    <oddFooter>Page &amp;P</oddFooter>
  </headerFooter>
  <ignoredErrors>
    <ignoredError sqref="G21:K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MergentFS_BKS</vt:lpstr>
      <vt:lpstr>Mergentratios_BKS</vt:lpstr>
      <vt:lpstr>Prices_BKS</vt:lpstr>
      <vt:lpstr>Trend Forecast</vt:lpstr>
      <vt:lpstr>Regression Results</vt:lpstr>
      <vt:lpstr>Scenario Analysis</vt:lpstr>
      <vt:lpstr>Scenario Summary </vt:lpstr>
      <vt:lpstr>ProForma_IS</vt:lpstr>
      <vt:lpstr>ProForma_BS</vt:lpstr>
      <vt:lpstr>Ratios</vt:lpstr>
      <vt:lpstr>Economic Profit Calculation</vt:lpstr>
      <vt:lpstr>'Scenario Analysis'!Direct_Costs</vt:lpstr>
      <vt:lpstr>'Scenario Analysis'!Gross_Profit</vt:lpstr>
      <vt:lpstr>'Scenario Analysis'!Sales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2016-01-12T18:18:19Z</dcterms:modified>
</cp:coreProperties>
</file>